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aber\Documents\Yoecdaly ULA\Avances en Quimica\"/>
    </mc:Choice>
  </mc:AlternateContent>
  <bookViews>
    <workbookView xWindow="930" yWindow="0" windowWidth="19560" windowHeight="8340" firstSheet="1" activeTab="2"/>
  </bookViews>
  <sheets>
    <sheet name="Acido Triprotico" sheetId="13" r:id="rId1"/>
    <sheet name="Acido Monoprotico" sheetId="17" r:id="rId2"/>
    <sheet name="Acido Diprotico" sheetId="15" r:id="rId3"/>
    <sheet name="ácido fosfórico" sheetId="19" r:id="rId4"/>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5" l="1"/>
  <c r="K29" i="15" s="1"/>
  <c r="I27" i="13"/>
  <c r="I29" i="15" l="1"/>
  <c r="J29" i="15"/>
  <c r="J34" i="13"/>
  <c r="I27" i="19" l="1"/>
  <c r="L28" i="19" l="1"/>
  <c r="J28" i="19"/>
  <c r="J34" i="19"/>
  <c r="M28" i="19"/>
  <c r="K28" i="19"/>
  <c r="G23" i="17"/>
  <c r="I24" i="17" l="1"/>
  <c r="H24" i="17"/>
  <c r="H30" i="17"/>
  <c r="B65" i="19"/>
  <c r="E65" i="19" s="1"/>
  <c r="B66" i="19"/>
  <c r="F66" i="19" s="1"/>
  <c r="B67" i="19"/>
  <c r="D67" i="19" s="1"/>
  <c r="B68" i="19"/>
  <c r="F68" i="19" s="1"/>
  <c r="B69" i="19"/>
  <c r="E69" i="19" s="1"/>
  <c r="B70" i="19"/>
  <c r="F70" i="19" s="1"/>
  <c r="B59" i="19"/>
  <c r="D59" i="19" s="1"/>
  <c r="B60" i="19"/>
  <c r="D60" i="19" s="1"/>
  <c r="B61" i="19"/>
  <c r="E61" i="19" s="1"/>
  <c r="B62" i="19"/>
  <c r="D62" i="19" s="1"/>
  <c r="B63" i="19"/>
  <c r="D63" i="19" s="1"/>
  <c r="B64" i="19"/>
  <c r="D64" i="19" s="1"/>
  <c r="B58" i="19"/>
  <c r="F58" i="19" s="1"/>
  <c r="B57" i="19"/>
  <c r="D57" i="19" s="1"/>
  <c r="B56" i="19"/>
  <c r="G56" i="19" s="1"/>
  <c r="B55" i="19"/>
  <c r="F55" i="19" s="1"/>
  <c r="B54" i="19"/>
  <c r="G54" i="19" s="1"/>
  <c r="B53" i="19"/>
  <c r="D53" i="19" s="1"/>
  <c r="B52" i="19"/>
  <c r="G52" i="19" s="1"/>
  <c r="B51" i="19"/>
  <c r="F51" i="19" s="1"/>
  <c r="B50" i="19"/>
  <c r="F50" i="19" s="1"/>
  <c r="B49" i="19"/>
  <c r="D49" i="19" s="1"/>
  <c r="B48" i="19"/>
  <c r="G48" i="19" s="1"/>
  <c r="B47" i="19"/>
  <c r="F47" i="19" s="1"/>
  <c r="B46" i="19"/>
  <c r="D46" i="19" s="1"/>
  <c r="B45" i="19"/>
  <c r="D45" i="19" s="1"/>
  <c r="B44" i="19"/>
  <c r="G44" i="19" s="1"/>
  <c r="B43" i="19"/>
  <c r="F43" i="19" s="1"/>
  <c r="B42" i="19"/>
  <c r="F42" i="19" s="1"/>
  <c r="B41" i="19"/>
  <c r="D41" i="19" s="1"/>
  <c r="B40" i="19"/>
  <c r="G40" i="19" s="1"/>
  <c r="B39" i="19"/>
  <c r="F39" i="19" s="1"/>
  <c r="B38" i="19"/>
  <c r="G38" i="19" s="1"/>
  <c r="B37" i="19"/>
  <c r="D37" i="19" s="1"/>
  <c r="B36" i="19"/>
  <c r="G36" i="19" s="1"/>
  <c r="B35" i="19"/>
  <c r="F35" i="19" s="1"/>
  <c r="L34" i="19"/>
  <c r="B34" i="19"/>
  <c r="G34" i="19" s="1"/>
  <c r="B33" i="19"/>
  <c r="D33" i="19" s="1"/>
  <c r="B32" i="19"/>
  <c r="G32" i="19" s="1"/>
  <c r="B31" i="19"/>
  <c r="F31" i="19" s="1"/>
  <c r="B30" i="19"/>
  <c r="F30" i="19" s="1"/>
  <c r="B29" i="19"/>
  <c r="D29" i="19" s="1"/>
  <c r="B28" i="19"/>
  <c r="F28" i="19" s="1"/>
  <c r="M34" i="19"/>
  <c r="B27" i="19"/>
  <c r="D27" i="19" s="1"/>
  <c r="B26" i="19"/>
  <c r="F26" i="19" s="1"/>
  <c r="B25" i="19"/>
  <c r="F25" i="19" s="1"/>
  <c r="B24" i="19"/>
  <c r="G24" i="19" s="1"/>
  <c r="B23" i="19"/>
  <c r="D23" i="19" s="1"/>
  <c r="B22" i="19"/>
  <c r="E22" i="19" s="1"/>
  <c r="B21" i="19"/>
  <c r="F21" i="19" s="1"/>
  <c r="B20" i="19"/>
  <c r="G20" i="19" s="1"/>
  <c r="B19" i="19"/>
  <c r="D19" i="19" s="1"/>
  <c r="B18" i="19"/>
  <c r="F18" i="19" s="1"/>
  <c r="B17" i="19"/>
  <c r="F17" i="19" s="1"/>
  <c r="B16" i="19"/>
  <c r="G16" i="19" s="1"/>
  <c r="B15" i="19"/>
  <c r="D15" i="19" s="1"/>
  <c r="B14" i="19"/>
  <c r="E14" i="19" s="1"/>
  <c r="B13" i="19"/>
  <c r="F13" i="19" s="1"/>
  <c r="B12" i="19"/>
  <c r="G12" i="19" s="1"/>
  <c r="B11" i="19"/>
  <c r="D11" i="19" s="1"/>
  <c r="B10" i="19"/>
  <c r="F10" i="19" s="1"/>
  <c r="B9" i="19"/>
  <c r="F9" i="19" s="1"/>
  <c r="B8" i="19"/>
  <c r="G8" i="19" s="1"/>
  <c r="B7" i="19"/>
  <c r="D7" i="19" s="1"/>
  <c r="B6" i="19"/>
  <c r="E6" i="19" s="1"/>
  <c r="B5" i="19"/>
  <c r="F5" i="19" s="1"/>
  <c r="B4" i="19"/>
  <c r="D4" i="19" s="1"/>
  <c r="F36" i="19" l="1"/>
  <c r="F14" i="19"/>
  <c r="E18" i="19"/>
  <c r="E11" i="19"/>
  <c r="E27" i="19"/>
  <c r="E29" i="19"/>
  <c r="F32" i="19"/>
  <c r="F54" i="19"/>
  <c r="E40" i="19"/>
  <c r="F4" i="19"/>
  <c r="F16" i="19"/>
  <c r="D26" i="19"/>
  <c r="F38" i="19"/>
  <c r="F44" i="19"/>
  <c r="E56" i="19"/>
  <c r="F64" i="19"/>
  <c r="D16" i="19"/>
  <c r="D18" i="19"/>
  <c r="D24" i="19"/>
  <c r="F34" i="19"/>
  <c r="D38" i="19"/>
  <c r="D40" i="19"/>
  <c r="E49" i="19"/>
  <c r="F52" i="19"/>
  <c r="E57" i="19"/>
  <c r="F59" i="19"/>
  <c r="D34" i="19"/>
  <c r="E41" i="19"/>
  <c r="F46" i="19"/>
  <c r="E48" i="19"/>
  <c r="G70" i="19"/>
  <c r="G47" i="19"/>
  <c r="G15" i="19"/>
  <c r="D54" i="19"/>
  <c r="D56" i="19"/>
  <c r="D69" i="19"/>
  <c r="G59" i="19"/>
  <c r="G46" i="19"/>
  <c r="G27" i="19"/>
  <c r="G11" i="19"/>
  <c r="G55" i="19"/>
  <c r="G39" i="19"/>
  <c r="G23" i="19"/>
  <c r="D8" i="19"/>
  <c r="D10" i="19"/>
  <c r="F6" i="19"/>
  <c r="F8" i="19"/>
  <c r="E10" i="19"/>
  <c r="E19" i="19"/>
  <c r="F22" i="19"/>
  <c r="F24" i="19"/>
  <c r="E26" i="19"/>
  <c r="D48" i="19"/>
  <c r="E64" i="19"/>
  <c r="D61" i="19"/>
  <c r="G4" i="19"/>
  <c r="G19" i="19"/>
  <c r="G67" i="19"/>
  <c r="G63" i="19"/>
  <c r="G31" i="19"/>
  <c r="G42" i="19"/>
  <c r="G30" i="19"/>
  <c r="G26" i="19"/>
  <c r="G22" i="19"/>
  <c r="G18" i="19"/>
  <c r="G14" i="19"/>
  <c r="G10" i="19"/>
  <c r="G6" i="19"/>
  <c r="G51" i="19"/>
  <c r="G43" i="19"/>
  <c r="G35" i="19"/>
  <c r="F67" i="19"/>
  <c r="G66" i="19"/>
  <c r="G62" i="19"/>
  <c r="G58" i="19"/>
  <c r="G50" i="19"/>
  <c r="D6" i="19"/>
  <c r="E7" i="19"/>
  <c r="D12" i="19"/>
  <c r="D14" i="19"/>
  <c r="E15" i="19"/>
  <c r="D20" i="19"/>
  <c r="D22" i="19"/>
  <c r="E23" i="19"/>
  <c r="D30" i="19"/>
  <c r="D32" i="19"/>
  <c r="E33" i="19"/>
  <c r="D36" i="19"/>
  <c r="E37" i="19"/>
  <c r="F40" i="19"/>
  <c r="D42" i="19"/>
  <c r="D44" i="19"/>
  <c r="E45" i="19"/>
  <c r="F48" i="19"/>
  <c r="D50" i="19"/>
  <c r="D52" i="19"/>
  <c r="E53" i="19"/>
  <c r="F56" i="19"/>
  <c r="D58" i="19"/>
  <c r="F61" i="19"/>
  <c r="F60" i="19"/>
  <c r="E68" i="19"/>
  <c r="E67" i="19"/>
  <c r="D65" i="19"/>
  <c r="G69" i="19"/>
  <c r="G65" i="19"/>
  <c r="G61" i="19"/>
  <c r="G57" i="19"/>
  <c r="G53" i="19"/>
  <c r="G49" i="19"/>
  <c r="G45" i="19"/>
  <c r="G41" i="19"/>
  <c r="G37" i="19"/>
  <c r="G33" i="19"/>
  <c r="G29" i="19"/>
  <c r="G25" i="19"/>
  <c r="G21" i="19"/>
  <c r="G17" i="19"/>
  <c r="G13" i="19"/>
  <c r="G9" i="19"/>
  <c r="G5" i="19"/>
  <c r="F12" i="19"/>
  <c r="F20" i="19"/>
  <c r="E32" i="19"/>
  <c r="E36" i="19"/>
  <c r="E44" i="19"/>
  <c r="E52" i="19"/>
  <c r="F63" i="19"/>
  <c r="E60" i="19"/>
  <c r="D68" i="19"/>
  <c r="G68" i="19"/>
  <c r="G64" i="19"/>
  <c r="G60" i="19"/>
  <c r="G28" i="19"/>
  <c r="G7" i="19"/>
  <c r="J29" i="19"/>
  <c r="L29" i="19"/>
  <c r="E70" i="19"/>
  <c r="F69" i="19"/>
  <c r="E66" i="19"/>
  <c r="F65" i="19"/>
  <c r="D70" i="19"/>
  <c r="D66" i="19"/>
  <c r="E63" i="19"/>
  <c r="F62" i="19"/>
  <c r="E59" i="19"/>
  <c r="E62" i="19"/>
  <c r="M35" i="19"/>
  <c r="M29" i="19"/>
  <c r="J35" i="19"/>
  <c r="L35" i="19"/>
  <c r="E4" i="19"/>
  <c r="D5" i="19"/>
  <c r="F7" i="19"/>
  <c r="E8" i="19"/>
  <c r="D9" i="19"/>
  <c r="F11" i="19"/>
  <c r="E12" i="19"/>
  <c r="D13" i="19"/>
  <c r="F15" i="19"/>
  <c r="E16" i="19"/>
  <c r="D17" i="19"/>
  <c r="F19" i="19"/>
  <c r="E20" i="19"/>
  <c r="D21" i="19"/>
  <c r="F23" i="19"/>
  <c r="E24" i="19"/>
  <c r="D25" i="19"/>
  <c r="F27" i="19"/>
  <c r="D28" i="19"/>
  <c r="F29" i="19"/>
  <c r="E30" i="19"/>
  <c r="D31" i="19"/>
  <c r="F33" i="19"/>
  <c r="E34" i="19"/>
  <c r="K34" i="19"/>
  <c r="D35" i="19"/>
  <c r="F37" i="19"/>
  <c r="E38" i="19"/>
  <c r="K29" i="19" s="1"/>
  <c r="D39" i="19"/>
  <c r="F41" i="19"/>
  <c r="E42" i="19"/>
  <c r="D43" i="19"/>
  <c r="F45" i="19"/>
  <c r="E46" i="19"/>
  <c r="D47" i="19"/>
  <c r="F49" i="19"/>
  <c r="E50" i="19"/>
  <c r="D51" i="19"/>
  <c r="F53" i="19"/>
  <c r="E54" i="19"/>
  <c r="D55" i="19"/>
  <c r="F57" i="19"/>
  <c r="E58" i="19"/>
  <c r="E5" i="19"/>
  <c r="E9" i="19"/>
  <c r="E13" i="19"/>
  <c r="E17" i="19"/>
  <c r="E21" i="19"/>
  <c r="E25" i="19"/>
  <c r="E31" i="19"/>
  <c r="E35" i="19"/>
  <c r="E39" i="19"/>
  <c r="E43" i="19"/>
  <c r="E47" i="19"/>
  <c r="E51" i="19"/>
  <c r="E55" i="19"/>
  <c r="E28" i="19"/>
  <c r="K35" i="19" l="1"/>
  <c r="K24" i="15" l="1"/>
  <c r="J24" i="15" l="1"/>
  <c r="I24" i="15"/>
  <c r="H31" i="17"/>
  <c r="I30" i="17"/>
  <c r="I35" i="15"/>
  <c r="B58" i="17"/>
  <c r="D58" i="17" s="1"/>
  <c r="B57" i="17"/>
  <c r="C57" i="17" s="1"/>
  <c r="D56" i="17"/>
  <c r="B56" i="17"/>
  <c r="C56" i="17" s="1"/>
  <c r="D55" i="17"/>
  <c r="B55" i="17"/>
  <c r="C55" i="17" s="1"/>
  <c r="B54" i="17"/>
  <c r="D54" i="17" s="1"/>
  <c r="B53" i="17"/>
  <c r="C53" i="17" s="1"/>
  <c r="B52" i="17"/>
  <c r="C52" i="17" s="1"/>
  <c r="B51" i="17"/>
  <c r="D51" i="17" s="1"/>
  <c r="B50" i="17"/>
  <c r="D50" i="17" s="1"/>
  <c r="B49" i="17"/>
  <c r="C49" i="17" s="1"/>
  <c r="B48" i="17"/>
  <c r="C48" i="17" s="1"/>
  <c r="B47" i="17"/>
  <c r="D47" i="17" s="1"/>
  <c r="B46" i="17"/>
  <c r="D46" i="17" s="1"/>
  <c r="B45" i="17"/>
  <c r="C45" i="17" s="1"/>
  <c r="B44" i="17"/>
  <c r="C44" i="17" s="1"/>
  <c r="B43" i="17"/>
  <c r="D43" i="17" s="1"/>
  <c r="B42" i="17"/>
  <c r="D42" i="17" s="1"/>
  <c r="B41" i="17"/>
  <c r="C41" i="17" s="1"/>
  <c r="B40" i="17"/>
  <c r="C40" i="17" s="1"/>
  <c r="B39" i="17"/>
  <c r="D39" i="17" s="1"/>
  <c r="B38" i="17"/>
  <c r="D38" i="17" s="1"/>
  <c r="B37" i="17"/>
  <c r="C37" i="17" s="1"/>
  <c r="B36" i="17"/>
  <c r="C36" i="17" s="1"/>
  <c r="D35" i="17"/>
  <c r="C35" i="17"/>
  <c r="B35" i="17"/>
  <c r="B34" i="17"/>
  <c r="D34" i="17" s="1"/>
  <c r="B33" i="17"/>
  <c r="C33" i="17" s="1"/>
  <c r="D32" i="17"/>
  <c r="B32" i="17"/>
  <c r="C32" i="17" s="1"/>
  <c r="B31" i="17"/>
  <c r="C31" i="17" s="1"/>
  <c r="B30" i="17"/>
  <c r="D30" i="17" s="1"/>
  <c r="D29" i="17"/>
  <c r="B29" i="17"/>
  <c r="C29" i="17" s="1"/>
  <c r="B28" i="17"/>
  <c r="D28" i="17" s="1"/>
  <c r="B27" i="17"/>
  <c r="C27" i="17" s="1"/>
  <c r="B26" i="17"/>
  <c r="C26" i="17" s="1"/>
  <c r="B25" i="17"/>
  <c r="C25" i="17" s="1"/>
  <c r="B24" i="17"/>
  <c r="C24" i="17" s="1"/>
  <c r="D23" i="17"/>
  <c r="B23" i="17"/>
  <c r="C23" i="17" s="1"/>
  <c r="B22" i="17"/>
  <c r="D22" i="17" s="1"/>
  <c r="B21" i="17"/>
  <c r="C21" i="17" s="1"/>
  <c r="B20" i="17"/>
  <c r="C20" i="17" s="1"/>
  <c r="B19" i="17"/>
  <c r="D19" i="17" s="1"/>
  <c r="B18" i="17"/>
  <c r="D18" i="17" s="1"/>
  <c r="B17" i="17"/>
  <c r="C17" i="17" s="1"/>
  <c r="B16" i="17"/>
  <c r="C16" i="17" s="1"/>
  <c r="B15" i="17"/>
  <c r="D15" i="17" s="1"/>
  <c r="B14" i="17"/>
  <c r="D14" i="17" s="1"/>
  <c r="B13" i="17"/>
  <c r="C13" i="17" s="1"/>
  <c r="B12" i="17"/>
  <c r="C12" i="17" s="1"/>
  <c r="B11" i="17"/>
  <c r="D11" i="17" s="1"/>
  <c r="B10" i="17"/>
  <c r="D10" i="17" s="1"/>
  <c r="B9" i="17"/>
  <c r="C9" i="17" s="1"/>
  <c r="B8" i="17"/>
  <c r="C8" i="17" s="1"/>
  <c r="B7" i="17"/>
  <c r="D7" i="17" s="1"/>
  <c r="B6" i="17"/>
  <c r="D6" i="17" s="1"/>
  <c r="B5" i="17"/>
  <c r="C5" i="17" s="1"/>
  <c r="B4" i="17"/>
  <c r="C4" i="17" s="1"/>
  <c r="J35" i="15"/>
  <c r="J36" i="15" s="1"/>
  <c r="K35" i="15"/>
  <c r="K36" i="15" s="1"/>
  <c r="M34" i="13"/>
  <c r="L34" i="13"/>
  <c r="K34" i="13"/>
  <c r="B23" i="15"/>
  <c r="D23" i="15" s="1"/>
  <c r="D4" i="17" l="1"/>
  <c r="C7" i="17"/>
  <c r="D16" i="17"/>
  <c r="C19" i="17"/>
  <c r="D44" i="17"/>
  <c r="C47" i="17"/>
  <c r="D24" i="17"/>
  <c r="C39" i="17"/>
  <c r="C15" i="17"/>
  <c r="D20" i="17"/>
  <c r="D48" i="17"/>
  <c r="C51" i="17"/>
  <c r="D40" i="17"/>
  <c r="C43" i="17"/>
  <c r="E23" i="15"/>
  <c r="D12" i="17"/>
  <c r="D8" i="17"/>
  <c r="C11" i="17"/>
  <c r="D26" i="17"/>
  <c r="D36" i="17"/>
  <c r="D52" i="17"/>
  <c r="I25" i="17"/>
  <c r="H25" i="17"/>
  <c r="I31" i="17"/>
  <c r="C6" i="17"/>
  <c r="C10" i="17"/>
  <c r="C18" i="17"/>
  <c r="D5" i="17"/>
  <c r="D9" i="17"/>
  <c r="D13" i="17"/>
  <c r="D17" i="17"/>
  <c r="D21" i="17"/>
  <c r="D25" i="17"/>
  <c r="D27" i="17"/>
  <c r="D31" i="17"/>
  <c r="D33" i="17"/>
  <c r="D37" i="17"/>
  <c r="D41" i="17"/>
  <c r="D45" i="17"/>
  <c r="D49" i="17"/>
  <c r="D53" i="17"/>
  <c r="D57" i="17"/>
  <c r="C14" i="17"/>
  <c r="C34" i="17"/>
  <c r="C38" i="17"/>
  <c r="C42" i="17"/>
  <c r="C46" i="17"/>
  <c r="C50" i="17"/>
  <c r="C54" i="17"/>
  <c r="C58" i="17"/>
  <c r="C22" i="17"/>
  <c r="C28" i="17"/>
  <c r="C30" i="17"/>
  <c r="I36" i="15"/>
  <c r="F23" i="15"/>
  <c r="B59" i="15" l="1"/>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B32" i="15"/>
  <c r="B31" i="15"/>
  <c r="B30" i="15"/>
  <c r="B29" i="15"/>
  <c r="B28" i="15"/>
  <c r="B27" i="15"/>
  <c r="B26" i="15"/>
  <c r="B25" i="15"/>
  <c r="B24" i="15"/>
  <c r="B22" i="15"/>
  <c r="B21" i="15"/>
  <c r="B20" i="15"/>
  <c r="B19" i="15"/>
  <c r="B18" i="15"/>
  <c r="B17" i="15"/>
  <c r="B16" i="15"/>
  <c r="B15" i="15"/>
  <c r="B14" i="15"/>
  <c r="B13" i="15"/>
  <c r="B12" i="15"/>
  <c r="B11" i="15"/>
  <c r="B10" i="15"/>
  <c r="B9" i="15"/>
  <c r="B8" i="15"/>
  <c r="B7" i="15"/>
  <c r="B6" i="15"/>
  <c r="B5" i="15"/>
  <c r="B4" i="15"/>
  <c r="B58" i="13"/>
  <c r="G58" i="13" s="1"/>
  <c r="B57" i="13"/>
  <c r="G57" i="13" s="1"/>
  <c r="B56" i="13"/>
  <c r="G56" i="13" s="1"/>
  <c r="B55" i="13"/>
  <c r="G55" i="13" s="1"/>
  <c r="B54" i="13"/>
  <c r="G54" i="13" s="1"/>
  <c r="B53" i="13"/>
  <c r="G53" i="13" s="1"/>
  <c r="B52" i="13"/>
  <c r="G52" i="13" s="1"/>
  <c r="B51" i="13"/>
  <c r="G51" i="13" s="1"/>
  <c r="B50" i="13"/>
  <c r="G50" i="13" s="1"/>
  <c r="B49" i="13"/>
  <c r="G49" i="13" s="1"/>
  <c r="B48" i="13"/>
  <c r="G48" i="13" s="1"/>
  <c r="B47" i="13"/>
  <c r="G47" i="13" s="1"/>
  <c r="B46" i="13"/>
  <c r="G46" i="13" s="1"/>
  <c r="B45" i="13"/>
  <c r="G45" i="13" s="1"/>
  <c r="B44" i="13"/>
  <c r="G44" i="13" s="1"/>
  <c r="B43" i="13"/>
  <c r="G43" i="13" s="1"/>
  <c r="B42" i="13"/>
  <c r="G42" i="13" s="1"/>
  <c r="B41" i="13"/>
  <c r="G41" i="13" s="1"/>
  <c r="B40" i="13"/>
  <c r="G40" i="13" s="1"/>
  <c r="B39" i="13"/>
  <c r="G39" i="13" s="1"/>
  <c r="B38" i="13"/>
  <c r="G38" i="13" s="1"/>
  <c r="M33" i="13" s="1"/>
  <c r="M28" i="13" s="1"/>
  <c r="B37" i="13"/>
  <c r="G37" i="13" s="1"/>
  <c r="B36" i="13"/>
  <c r="G36" i="13" s="1"/>
  <c r="B35" i="13"/>
  <c r="G35" i="13" s="1"/>
  <c r="B34" i="13"/>
  <c r="G34" i="13" s="1"/>
  <c r="B33" i="13"/>
  <c r="G33" i="13" s="1"/>
  <c r="B32" i="13"/>
  <c r="G32" i="13" s="1"/>
  <c r="B31" i="13"/>
  <c r="G31" i="13" s="1"/>
  <c r="B30" i="13"/>
  <c r="G30" i="13" s="1"/>
  <c r="B29" i="13"/>
  <c r="G29" i="13" s="1"/>
  <c r="B28" i="13"/>
  <c r="G28" i="13" s="1"/>
  <c r="B27" i="13"/>
  <c r="G27" i="13" s="1"/>
  <c r="D26" i="13"/>
  <c r="B26" i="13"/>
  <c r="G26" i="13" s="1"/>
  <c r="B25" i="13"/>
  <c r="G25" i="13" s="1"/>
  <c r="B24" i="13"/>
  <c r="G24" i="13" s="1"/>
  <c r="B23" i="13"/>
  <c r="G23" i="13" s="1"/>
  <c r="B22" i="13"/>
  <c r="G22" i="13" s="1"/>
  <c r="B21" i="13"/>
  <c r="G21" i="13" s="1"/>
  <c r="B20" i="13"/>
  <c r="G20" i="13" s="1"/>
  <c r="B19" i="13"/>
  <c r="G19" i="13" s="1"/>
  <c r="B18" i="13"/>
  <c r="G18" i="13" s="1"/>
  <c r="B17" i="13"/>
  <c r="G17" i="13" s="1"/>
  <c r="B16" i="13"/>
  <c r="G16" i="13" s="1"/>
  <c r="B15" i="13"/>
  <c r="G15" i="13" s="1"/>
  <c r="B14" i="13"/>
  <c r="G14" i="13" s="1"/>
  <c r="B13" i="13"/>
  <c r="G13" i="13" s="1"/>
  <c r="B12" i="13"/>
  <c r="G12" i="13" s="1"/>
  <c r="B11" i="13"/>
  <c r="G11" i="13" s="1"/>
  <c r="B10" i="13"/>
  <c r="G10" i="13" s="1"/>
  <c r="B9" i="13"/>
  <c r="G9" i="13" s="1"/>
  <c r="B8" i="13"/>
  <c r="G8" i="13" s="1"/>
  <c r="B7" i="13"/>
  <c r="G7" i="13" s="1"/>
  <c r="B6" i="13"/>
  <c r="G6" i="13" s="1"/>
  <c r="B5" i="13"/>
  <c r="G5" i="13" s="1"/>
  <c r="B4" i="13"/>
  <c r="F25" i="13" l="1"/>
  <c r="F33" i="13"/>
  <c r="F27" i="13"/>
  <c r="D5" i="13"/>
  <c r="D7" i="13"/>
  <c r="D9" i="13"/>
  <c r="D11" i="13"/>
  <c r="D13" i="13"/>
  <c r="D15" i="13"/>
  <c r="D17" i="13"/>
  <c r="D19" i="13"/>
  <c r="D21" i="13"/>
  <c r="D23" i="13"/>
  <c r="D25" i="13"/>
  <c r="F26" i="13"/>
  <c r="D6" i="13"/>
  <c r="D8" i="13"/>
  <c r="D10" i="13"/>
  <c r="D12" i="13"/>
  <c r="D14" i="13"/>
  <c r="D16" i="13"/>
  <c r="D18" i="13"/>
  <c r="D20" i="13"/>
  <c r="D22" i="13"/>
  <c r="D24" i="13"/>
  <c r="D27" i="13"/>
  <c r="D33" i="13"/>
  <c r="F28" i="13"/>
  <c r="F29" i="13"/>
  <c r="F30" i="13"/>
  <c r="F31" i="13"/>
  <c r="F32" i="13"/>
  <c r="F34" i="13"/>
  <c r="F35" i="13"/>
  <c r="F36" i="13"/>
  <c r="F37" i="13"/>
  <c r="F38" i="13"/>
  <c r="L33" i="13" s="1"/>
  <c r="L28" i="13" s="1"/>
  <c r="L29" i="13" s="1"/>
  <c r="F39" i="13"/>
  <c r="F40" i="13"/>
  <c r="F41" i="13"/>
  <c r="F42" i="13"/>
  <c r="F43" i="13"/>
  <c r="F44" i="13"/>
  <c r="F45" i="13"/>
  <c r="F46" i="13"/>
  <c r="F47" i="13"/>
  <c r="F48" i="13"/>
  <c r="F49" i="13"/>
  <c r="F50" i="13"/>
  <c r="F51" i="13"/>
  <c r="F52" i="13"/>
  <c r="F53" i="13"/>
  <c r="F54" i="13"/>
  <c r="F55" i="13"/>
  <c r="F56" i="13"/>
  <c r="F57" i="13"/>
  <c r="F58" i="13"/>
  <c r="F7" i="15"/>
  <c r="D7" i="15"/>
  <c r="E7" i="15"/>
  <c r="E11" i="15"/>
  <c r="D11" i="15"/>
  <c r="E15" i="15"/>
  <c r="D15" i="15"/>
  <c r="E19" i="15"/>
  <c r="D19" i="15"/>
  <c r="E24" i="15"/>
  <c r="D24" i="15"/>
  <c r="E28" i="15"/>
  <c r="D28" i="15"/>
  <c r="E32" i="15"/>
  <c r="D32" i="15"/>
  <c r="E36" i="15"/>
  <c r="D36" i="15"/>
  <c r="E40" i="15"/>
  <c r="D40" i="15"/>
  <c r="E44" i="15"/>
  <c r="D44" i="15"/>
  <c r="D48" i="15"/>
  <c r="E48" i="15"/>
  <c r="E52" i="15"/>
  <c r="D52" i="15"/>
  <c r="D56" i="15"/>
  <c r="E56" i="15"/>
  <c r="G4" i="13"/>
  <c r="D4" i="13"/>
  <c r="F4" i="15"/>
  <c r="E4" i="15"/>
  <c r="D4" i="15"/>
  <c r="E8" i="15"/>
  <c r="D8" i="15"/>
  <c r="E12" i="15"/>
  <c r="D12" i="15"/>
  <c r="E16" i="15"/>
  <c r="D16" i="15"/>
  <c r="D20" i="15"/>
  <c r="E20" i="15"/>
  <c r="E25" i="15"/>
  <c r="D25" i="15"/>
  <c r="E29" i="15"/>
  <c r="D29" i="15"/>
  <c r="E33" i="15"/>
  <c r="D33" i="15"/>
  <c r="E37" i="15"/>
  <c r="D37" i="15"/>
  <c r="E41" i="15"/>
  <c r="D41" i="15"/>
  <c r="E45" i="15"/>
  <c r="D45" i="15"/>
  <c r="E49" i="15"/>
  <c r="D49" i="15"/>
  <c r="E53" i="15"/>
  <c r="D53" i="15"/>
  <c r="E57" i="15"/>
  <c r="D57" i="15"/>
  <c r="E4" i="13"/>
  <c r="E5" i="13"/>
  <c r="E6" i="13"/>
  <c r="E7" i="13"/>
  <c r="E8" i="13"/>
  <c r="E9" i="13"/>
  <c r="E10" i="13"/>
  <c r="E11" i="13"/>
  <c r="E12" i="13"/>
  <c r="E13" i="13"/>
  <c r="E14" i="13"/>
  <c r="E15" i="13"/>
  <c r="E16" i="13"/>
  <c r="E17" i="13"/>
  <c r="E18" i="13"/>
  <c r="E19" i="13"/>
  <c r="E20" i="13"/>
  <c r="E21" i="13"/>
  <c r="E22" i="13"/>
  <c r="E23" i="13"/>
  <c r="E24" i="13"/>
  <c r="E25" i="13"/>
  <c r="E26" i="13"/>
  <c r="E27" i="13"/>
  <c r="D28" i="13"/>
  <c r="D29" i="13"/>
  <c r="D30" i="13"/>
  <c r="D31" i="13"/>
  <c r="D32" i="13"/>
  <c r="E33" i="13"/>
  <c r="D34" i="13"/>
  <c r="D35" i="13"/>
  <c r="D36" i="13"/>
  <c r="D37" i="13"/>
  <c r="D38" i="13"/>
  <c r="J33" i="13" s="1"/>
  <c r="D39" i="13"/>
  <c r="D40" i="13"/>
  <c r="D41" i="13"/>
  <c r="D42" i="13"/>
  <c r="D43" i="13"/>
  <c r="D44" i="13"/>
  <c r="D45" i="13"/>
  <c r="D46" i="13"/>
  <c r="D47" i="13"/>
  <c r="D48" i="13"/>
  <c r="D49" i="13"/>
  <c r="D50" i="13"/>
  <c r="D51" i="13"/>
  <c r="D52" i="13"/>
  <c r="D53" i="13"/>
  <c r="D54" i="13"/>
  <c r="D55" i="13"/>
  <c r="D56" i="13"/>
  <c r="D57" i="13"/>
  <c r="D58" i="13"/>
  <c r="E5" i="15"/>
  <c r="D5" i="15"/>
  <c r="E9" i="15"/>
  <c r="D9" i="15"/>
  <c r="E13" i="15"/>
  <c r="D13" i="15"/>
  <c r="E17" i="15"/>
  <c r="D17" i="15"/>
  <c r="E21" i="15"/>
  <c r="D21" i="15"/>
  <c r="E26" i="15"/>
  <c r="D26" i="15"/>
  <c r="E30" i="15"/>
  <c r="D30" i="15"/>
  <c r="E34" i="15"/>
  <c r="D34" i="15"/>
  <c r="E38" i="15"/>
  <c r="D38" i="15"/>
  <c r="E42" i="15"/>
  <c r="D42" i="15"/>
  <c r="E46" i="15"/>
  <c r="D46" i="15"/>
  <c r="E50" i="15"/>
  <c r="D50" i="15"/>
  <c r="E54" i="15"/>
  <c r="D54" i="15"/>
  <c r="E58" i="15"/>
  <c r="D58" i="15"/>
  <c r="F4" i="13"/>
  <c r="F5" i="13"/>
  <c r="F6" i="13"/>
  <c r="F7" i="13"/>
  <c r="F8" i="13"/>
  <c r="F9" i="13"/>
  <c r="F10" i="13"/>
  <c r="F11" i="13"/>
  <c r="F12" i="13"/>
  <c r="F13" i="13"/>
  <c r="F14" i="13"/>
  <c r="F15" i="13"/>
  <c r="F16" i="13"/>
  <c r="F17" i="13"/>
  <c r="F18" i="13"/>
  <c r="F19" i="13"/>
  <c r="F20" i="13"/>
  <c r="F21" i="13"/>
  <c r="F22" i="13"/>
  <c r="F23" i="13"/>
  <c r="F24" i="13"/>
  <c r="E28" i="13"/>
  <c r="E29" i="13"/>
  <c r="E30" i="13"/>
  <c r="E31" i="13"/>
  <c r="E32" i="13"/>
  <c r="E34" i="13"/>
  <c r="E35" i="13"/>
  <c r="E36" i="13"/>
  <c r="E37" i="13"/>
  <c r="E38" i="13"/>
  <c r="K33" i="13" s="1"/>
  <c r="K28" i="13" s="1"/>
  <c r="E39" i="13"/>
  <c r="E40" i="13"/>
  <c r="E41" i="13"/>
  <c r="E42" i="13"/>
  <c r="E43" i="13"/>
  <c r="E44" i="13"/>
  <c r="E45" i="13"/>
  <c r="E46" i="13"/>
  <c r="E47" i="13"/>
  <c r="E48" i="13"/>
  <c r="E49" i="13"/>
  <c r="E50" i="13"/>
  <c r="E51" i="13"/>
  <c r="E52" i="13"/>
  <c r="E53" i="13"/>
  <c r="E54" i="13"/>
  <c r="E55" i="13"/>
  <c r="E56" i="13"/>
  <c r="E57" i="13"/>
  <c r="E58" i="13"/>
  <c r="E6" i="15"/>
  <c r="D6" i="15"/>
  <c r="E10" i="15"/>
  <c r="D10" i="15"/>
  <c r="E14" i="15"/>
  <c r="D14" i="15"/>
  <c r="E18" i="15"/>
  <c r="D18" i="15"/>
  <c r="E22" i="15"/>
  <c r="D22" i="15"/>
  <c r="E27" i="15"/>
  <c r="D27" i="15"/>
  <c r="E31" i="15"/>
  <c r="D31" i="15"/>
  <c r="D35" i="15"/>
  <c r="E35" i="15"/>
  <c r="E39" i="15"/>
  <c r="D39" i="15"/>
  <c r="E43" i="15"/>
  <c r="D43" i="15"/>
  <c r="E47" i="15"/>
  <c r="D47" i="15"/>
  <c r="E51" i="15"/>
  <c r="D51" i="15"/>
  <c r="E55" i="15"/>
  <c r="D55" i="15"/>
  <c r="E59" i="15"/>
  <c r="D59" i="15"/>
  <c r="M29" i="13"/>
  <c r="L35" i="13"/>
  <c r="K29" i="13"/>
  <c r="M35" i="13"/>
  <c r="F14" i="15"/>
  <c r="F31" i="15"/>
  <c r="F11" i="15"/>
  <c r="F15" i="15"/>
  <c r="F19" i="15"/>
  <c r="F24" i="15"/>
  <c r="F28" i="15"/>
  <c r="F32" i="15"/>
  <c r="F36" i="15"/>
  <c r="F40" i="15"/>
  <c r="F44" i="15"/>
  <c r="F48" i="15"/>
  <c r="F52" i="15"/>
  <c r="F56" i="15"/>
  <c r="F10" i="15"/>
  <c r="F22" i="15"/>
  <c r="F35" i="15"/>
  <c r="F43" i="15"/>
  <c r="F51" i="15"/>
  <c r="F55" i="15"/>
  <c r="F8" i="15"/>
  <c r="F12" i="15"/>
  <c r="F16" i="15"/>
  <c r="F20" i="15"/>
  <c r="F25" i="15"/>
  <c r="F29" i="15"/>
  <c r="F33" i="15"/>
  <c r="F37" i="15"/>
  <c r="K30" i="15" s="1"/>
  <c r="F41" i="15"/>
  <c r="F45" i="15"/>
  <c r="F49" i="15"/>
  <c r="F53" i="15"/>
  <c r="F57" i="15"/>
  <c r="F6" i="15"/>
  <c r="F18" i="15"/>
  <c r="F27" i="15"/>
  <c r="F39" i="15"/>
  <c r="F47" i="15"/>
  <c r="F59" i="15"/>
  <c r="F5" i="15"/>
  <c r="F9" i="15"/>
  <c r="F13" i="15"/>
  <c r="F17" i="15"/>
  <c r="F21" i="15"/>
  <c r="F26" i="15"/>
  <c r="F30" i="15"/>
  <c r="F34" i="15"/>
  <c r="F38" i="15"/>
  <c r="F42" i="15"/>
  <c r="F46" i="15"/>
  <c r="F50" i="15"/>
  <c r="F54" i="15"/>
  <c r="F58" i="15"/>
  <c r="K35" i="13" l="1"/>
  <c r="J28" i="13"/>
  <c r="J29" i="13" s="1"/>
  <c r="J35" i="13"/>
  <c r="J30" i="15"/>
  <c r="I30" i="15"/>
</calcChain>
</file>

<file path=xl/comments1.xml><?xml version="1.0" encoding="utf-8"?>
<comments xmlns="http://schemas.openxmlformats.org/spreadsheetml/2006/main">
  <authors>
    <author>Roberto Fernandez</author>
  </authors>
  <commentList>
    <comment ref="D3" authorId="0" shapeId="0">
      <text>
        <r>
          <rPr>
            <b/>
            <sz val="9"/>
            <color indexed="81"/>
            <rFont val="Tahoma"/>
            <family val="2"/>
          </rPr>
          <t>Roberto Fernandez:</t>
        </r>
        <r>
          <rPr>
            <sz val="9"/>
            <color indexed="81"/>
            <rFont val="Tahoma"/>
            <family val="2"/>
          </rPr>
          <t xml:space="preserve">
These values are obtained from the formulas 9,36 and 9,37 iin chapter 9 i the 9th edition of Fundamentos de química analítica by Skoog,</t>
        </r>
      </text>
    </comment>
    <comment ref="I27" authorId="0" shapeId="0">
      <text>
        <r>
          <rPr>
            <b/>
            <sz val="9"/>
            <color indexed="81"/>
            <rFont val="Tahoma"/>
            <family val="2"/>
          </rPr>
          <t>Roberto Fernandez:</t>
        </r>
        <r>
          <rPr>
            <sz val="9"/>
            <color indexed="81"/>
            <rFont val="Tahoma"/>
            <family val="2"/>
          </rPr>
          <t xml:space="preserve">
The total concentration is [Ag+]/3 according to the problem solved in the main document or the addition of the concentrations of the species in cells J27-M27</t>
        </r>
      </text>
    </comment>
  </commentList>
</comments>
</file>

<file path=xl/comments2.xml><?xml version="1.0" encoding="utf-8"?>
<comments xmlns="http://schemas.openxmlformats.org/spreadsheetml/2006/main">
  <authors>
    <author>Roberto Fernandez</author>
  </authors>
  <commentList>
    <comment ref="G23" authorId="0" shapeId="0">
      <text>
        <r>
          <rPr>
            <b/>
            <sz val="9"/>
            <color indexed="81"/>
            <rFont val="Tahoma"/>
            <family val="2"/>
          </rPr>
          <t>Roberto Fernandez</t>
        </r>
        <r>
          <rPr>
            <sz val="9"/>
            <color indexed="81"/>
            <rFont val="Tahoma"/>
            <family val="2"/>
          </rPr>
          <t xml:space="preserve">
La concentration total es 2*[Ba</t>
        </r>
        <r>
          <rPr>
            <vertAlign val="superscript"/>
            <sz val="9"/>
            <color indexed="81"/>
            <rFont val="Tahoma"/>
            <family val="2"/>
          </rPr>
          <t>+2</t>
        </r>
        <r>
          <rPr>
            <sz val="9"/>
            <color indexed="81"/>
            <rFont val="Tahoma"/>
            <family val="2"/>
          </rPr>
          <t>] de acuerdo al problema o por la adicion de las concentraciones de las especies en las celdas H23-I23</t>
        </r>
      </text>
    </comment>
  </commentList>
</comments>
</file>

<file path=xl/comments3.xml><?xml version="1.0" encoding="utf-8"?>
<comments xmlns="http://schemas.openxmlformats.org/spreadsheetml/2006/main">
  <authors>
    <author>Roberto Fernandez</author>
  </authors>
  <commentList>
    <comment ref="H28" authorId="0" shapeId="0">
      <text>
        <r>
          <rPr>
            <b/>
            <sz val="9"/>
            <color indexed="81"/>
            <rFont val="Tahoma"/>
            <family val="2"/>
          </rPr>
          <t>Roberto Fernandez:</t>
        </r>
        <r>
          <rPr>
            <sz val="9"/>
            <color indexed="81"/>
            <rFont val="Tahoma"/>
            <family val="2"/>
          </rPr>
          <t xml:space="preserve">
The total concentration is [Ca</t>
        </r>
        <r>
          <rPr>
            <vertAlign val="superscript"/>
            <sz val="9"/>
            <color indexed="81"/>
            <rFont val="Tahoma"/>
            <family val="2"/>
          </rPr>
          <t>2+</t>
        </r>
        <r>
          <rPr>
            <sz val="9"/>
            <color indexed="81"/>
            <rFont val="Tahoma"/>
            <family val="2"/>
          </rPr>
          <t>] according to the problem solved in Skoog et al, 2013 or the addition of the concentrations of the species in cells I28-K28</t>
        </r>
      </text>
    </comment>
  </commentList>
</comments>
</file>

<file path=xl/comments4.xml><?xml version="1.0" encoding="utf-8"?>
<comments xmlns="http://schemas.openxmlformats.org/spreadsheetml/2006/main">
  <authors>
    <author>Roberto Fernandez</author>
  </authors>
  <commentList>
    <comment ref="D3" authorId="0" shapeId="0">
      <text>
        <r>
          <rPr>
            <b/>
            <sz val="9"/>
            <color indexed="81"/>
            <rFont val="Tahoma"/>
            <family val="2"/>
          </rPr>
          <t>Roberto Fernandez:</t>
        </r>
        <r>
          <rPr>
            <sz val="9"/>
            <color indexed="81"/>
            <rFont val="Tahoma"/>
            <family val="2"/>
          </rPr>
          <t xml:space="preserve">
These values are obtained from the formulas 9,36 and 9,37 iin chapter 9 i the 9th edition of Fundamentos de química analítica by Skoog,</t>
        </r>
      </text>
    </comment>
    <comment ref="I27" authorId="0" shapeId="0">
      <text>
        <r>
          <rPr>
            <b/>
            <sz val="11"/>
            <color indexed="81"/>
            <rFont val="Tahoma"/>
            <family val="2"/>
          </rPr>
          <t>Roberto Fernandez:</t>
        </r>
        <r>
          <rPr>
            <sz val="11"/>
            <color indexed="81"/>
            <rFont val="Tahoma"/>
            <family val="2"/>
          </rPr>
          <t xml:space="preserve">
La concentration total es 2*[Ca</t>
        </r>
        <r>
          <rPr>
            <vertAlign val="superscript"/>
            <sz val="11"/>
            <color indexed="81"/>
            <rFont val="Tahoma"/>
            <family val="2"/>
          </rPr>
          <t>+2</t>
        </r>
        <r>
          <rPr>
            <sz val="11"/>
            <color indexed="81"/>
            <rFont val="Tahoma"/>
            <family val="2"/>
          </rPr>
          <t>]/3 de acuerdo al problema o por la adicion de las concentraciones de las especies en las celdas J27-M27</t>
        </r>
      </text>
    </comment>
  </commentList>
</comments>
</file>

<file path=xl/sharedStrings.xml><?xml version="1.0" encoding="utf-8"?>
<sst xmlns="http://schemas.openxmlformats.org/spreadsheetml/2006/main" count="131" uniqueCount="76">
  <si>
    <t>pH</t>
  </si>
  <si>
    <r>
      <t>a</t>
    </r>
    <r>
      <rPr>
        <b/>
        <vertAlign val="subscript"/>
        <sz val="14"/>
        <color theme="1"/>
        <rFont val="Symbol"/>
        <family val="1"/>
        <charset val="2"/>
      </rPr>
      <t>0</t>
    </r>
  </si>
  <si>
    <r>
      <t>a</t>
    </r>
    <r>
      <rPr>
        <b/>
        <vertAlign val="subscript"/>
        <sz val="14"/>
        <color theme="1"/>
        <rFont val="Symbol"/>
        <family val="1"/>
        <charset val="2"/>
      </rPr>
      <t>1</t>
    </r>
  </si>
  <si>
    <r>
      <t>a</t>
    </r>
    <r>
      <rPr>
        <b/>
        <vertAlign val="subscript"/>
        <sz val="14"/>
        <color theme="1"/>
        <rFont val="Symbol"/>
        <family val="1"/>
        <charset val="2"/>
      </rPr>
      <t>2</t>
    </r>
  </si>
  <si>
    <r>
      <t>a</t>
    </r>
    <r>
      <rPr>
        <b/>
        <vertAlign val="subscript"/>
        <sz val="14"/>
        <color rgb="FF000000"/>
        <rFont val="Symbol"/>
        <family val="1"/>
        <charset val="2"/>
      </rPr>
      <t>0</t>
    </r>
  </si>
  <si>
    <r>
      <t>a</t>
    </r>
    <r>
      <rPr>
        <b/>
        <vertAlign val="subscript"/>
        <sz val="14"/>
        <color rgb="FF000000"/>
        <rFont val="Symbol"/>
        <family val="1"/>
        <charset val="2"/>
      </rPr>
      <t>1</t>
    </r>
  </si>
  <si>
    <r>
      <t>a</t>
    </r>
    <r>
      <rPr>
        <b/>
        <vertAlign val="subscript"/>
        <sz val="14"/>
        <color rgb="FF000000"/>
        <rFont val="Symbol"/>
        <family val="1"/>
        <charset val="2"/>
      </rPr>
      <t>2</t>
    </r>
  </si>
  <si>
    <r>
      <t>a</t>
    </r>
    <r>
      <rPr>
        <b/>
        <vertAlign val="subscript"/>
        <sz val="14"/>
        <color rgb="FF000000"/>
        <rFont val="Symbol"/>
        <family val="1"/>
        <charset val="2"/>
      </rPr>
      <t>3</t>
    </r>
  </si>
  <si>
    <t>[H]</t>
  </si>
  <si>
    <r>
      <t>C</t>
    </r>
    <r>
      <rPr>
        <vertAlign val="subscript"/>
        <sz val="11"/>
        <color theme="1"/>
        <rFont val="Calibri"/>
        <family val="2"/>
        <scheme val="minor"/>
      </rPr>
      <t>T</t>
    </r>
  </si>
  <si>
    <r>
      <t>a</t>
    </r>
    <r>
      <rPr>
        <vertAlign val="subscript"/>
        <sz val="14"/>
        <color theme="1"/>
        <rFont val="Symbol"/>
        <family val="1"/>
        <charset val="2"/>
      </rPr>
      <t>3</t>
    </r>
  </si>
  <si>
    <r>
      <t>a</t>
    </r>
    <r>
      <rPr>
        <vertAlign val="subscript"/>
        <sz val="14"/>
        <color rgb="FF000000"/>
        <rFont val="Symbol"/>
        <family val="1"/>
        <charset val="2"/>
      </rPr>
      <t>2</t>
    </r>
  </si>
  <si>
    <r>
      <t>a</t>
    </r>
    <r>
      <rPr>
        <vertAlign val="subscript"/>
        <sz val="14"/>
        <color theme="1"/>
        <rFont val="Symbol"/>
        <family val="1"/>
        <charset val="2"/>
      </rPr>
      <t>1</t>
    </r>
  </si>
  <si>
    <r>
      <t>a</t>
    </r>
    <r>
      <rPr>
        <vertAlign val="subscript"/>
        <sz val="14"/>
        <color rgb="FF000000"/>
        <rFont val="Symbol"/>
        <family val="1"/>
        <charset val="2"/>
      </rPr>
      <t>0</t>
    </r>
  </si>
  <si>
    <r>
      <t>K</t>
    </r>
    <r>
      <rPr>
        <vertAlign val="subscript"/>
        <sz val="18"/>
        <color theme="1"/>
        <rFont val="Calibri"/>
        <family val="2"/>
        <scheme val="minor"/>
      </rPr>
      <t>a1</t>
    </r>
  </si>
  <si>
    <r>
      <t>K</t>
    </r>
    <r>
      <rPr>
        <vertAlign val="subscript"/>
        <sz val="18"/>
        <color theme="1"/>
        <rFont val="Calibri"/>
        <family val="2"/>
        <scheme val="minor"/>
      </rPr>
      <t>a3</t>
    </r>
  </si>
  <si>
    <r>
      <t>K</t>
    </r>
    <r>
      <rPr>
        <vertAlign val="subscript"/>
        <sz val="18"/>
        <color theme="1"/>
        <rFont val="Calibri"/>
        <family val="2"/>
        <scheme val="minor"/>
      </rPr>
      <t>a2</t>
    </r>
    <r>
      <rPr>
        <sz val="18"/>
        <color theme="1"/>
        <rFont val="Calibri"/>
        <family val="2"/>
        <scheme val="minor"/>
      </rPr>
      <t xml:space="preserve"> </t>
    </r>
  </si>
  <si>
    <r>
      <t>[H</t>
    </r>
    <r>
      <rPr>
        <vertAlign val="subscript"/>
        <sz val="11"/>
        <color theme="1"/>
        <rFont val="Calibri"/>
        <family val="2"/>
        <scheme val="minor"/>
      </rPr>
      <t>2</t>
    </r>
    <r>
      <rPr>
        <sz val="11"/>
        <color theme="1"/>
        <rFont val="Calibri"/>
        <family val="2"/>
        <scheme val="minor"/>
      </rPr>
      <t>A]</t>
    </r>
  </si>
  <si>
    <r>
      <t>[H</t>
    </r>
    <r>
      <rPr>
        <vertAlign val="subscript"/>
        <sz val="11"/>
        <color theme="1"/>
        <rFont val="Calibri"/>
        <family val="2"/>
        <scheme val="minor"/>
      </rPr>
      <t>3</t>
    </r>
    <r>
      <rPr>
        <sz val="11"/>
        <color theme="1"/>
        <rFont val="Calibri"/>
        <family val="2"/>
        <scheme val="minor"/>
      </rPr>
      <t>PO</t>
    </r>
    <r>
      <rPr>
        <vertAlign val="subscript"/>
        <sz val="11"/>
        <color theme="1"/>
        <rFont val="Calibri"/>
        <family val="2"/>
        <scheme val="minor"/>
      </rPr>
      <t>4</t>
    </r>
    <r>
      <rPr>
        <sz val="11"/>
        <color theme="1"/>
        <rFont val="Calibri"/>
        <family val="2"/>
        <scheme val="minor"/>
      </rPr>
      <t>]</t>
    </r>
  </si>
  <si>
    <r>
      <t>[H</t>
    </r>
    <r>
      <rPr>
        <vertAlign val="subscript"/>
        <sz val="11"/>
        <color theme="1"/>
        <rFont val="Calibri"/>
        <family val="2"/>
        <scheme val="minor"/>
      </rPr>
      <t>2</t>
    </r>
    <r>
      <rPr>
        <sz val="11"/>
        <color theme="1"/>
        <rFont val="Calibri"/>
        <family val="2"/>
        <scheme val="minor"/>
      </rPr>
      <t>PO</t>
    </r>
    <r>
      <rPr>
        <vertAlign val="subscript"/>
        <sz val="11"/>
        <color theme="1"/>
        <rFont val="Calibri"/>
        <family val="2"/>
        <scheme val="minor"/>
      </rPr>
      <t>4</t>
    </r>
    <r>
      <rPr>
        <vertAlign val="superscript"/>
        <sz val="11"/>
        <color theme="1"/>
        <rFont val="Calibri"/>
        <family val="2"/>
        <scheme val="minor"/>
      </rPr>
      <t>-</t>
    </r>
    <r>
      <rPr>
        <sz val="11"/>
        <color theme="1"/>
        <rFont val="Calibri"/>
        <family val="2"/>
        <scheme val="minor"/>
      </rPr>
      <t>]</t>
    </r>
  </si>
  <si>
    <r>
      <t>[HPO</t>
    </r>
    <r>
      <rPr>
        <vertAlign val="subscript"/>
        <sz val="11"/>
        <color theme="1"/>
        <rFont val="Calibri"/>
        <family val="2"/>
        <scheme val="minor"/>
      </rPr>
      <t>4</t>
    </r>
    <r>
      <rPr>
        <vertAlign val="superscript"/>
        <sz val="11"/>
        <color theme="1"/>
        <rFont val="Calibri"/>
        <family val="2"/>
        <scheme val="minor"/>
      </rPr>
      <t>2-</t>
    </r>
    <r>
      <rPr>
        <sz val="11"/>
        <color theme="1"/>
        <rFont val="Calibri"/>
        <family val="2"/>
        <scheme val="minor"/>
      </rPr>
      <t>]</t>
    </r>
  </si>
  <si>
    <r>
      <t>[PO</t>
    </r>
    <r>
      <rPr>
        <vertAlign val="subscript"/>
        <sz val="11"/>
        <color theme="1"/>
        <rFont val="Calibri"/>
        <family val="2"/>
        <scheme val="minor"/>
      </rPr>
      <t>4</t>
    </r>
    <r>
      <rPr>
        <vertAlign val="superscript"/>
        <sz val="11"/>
        <color theme="1"/>
        <rFont val="Calibri"/>
        <family val="2"/>
        <scheme val="minor"/>
      </rPr>
      <t>3-</t>
    </r>
    <r>
      <rPr>
        <sz val="11"/>
        <color theme="1"/>
        <rFont val="Calibri"/>
        <family val="2"/>
        <scheme val="minor"/>
      </rPr>
      <t>]</t>
    </r>
  </si>
  <si>
    <r>
      <t>[Ca</t>
    </r>
    <r>
      <rPr>
        <vertAlign val="superscript"/>
        <sz val="11"/>
        <color theme="1"/>
        <rFont val="Calibri"/>
        <family val="2"/>
        <scheme val="minor"/>
      </rPr>
      <t>2+</t>
    </r>
    <r>
      <rPr>
        <sz val="11"/>
        <color theme="1"/>
        <rFont val="Calibri"/>
        <family val="2"/>
        <scheme val="minor"/>
      </rPr>
      <t>]</t>
    </r>
  </si>
  <si>
    <t>Skoog et al (2013)</t>
  </si>
  <si>
    <r>
      <t>(2/3)[Ca</t>
    </r>
    <r>
      <rPr>
        <vertAlign val="superscript"/>
        <sz val="11"/>
        <color theme="1"/>
        <rFont val="Calibri"/>
        <family val="2"/>
        <scheme val="minor"/>
      </rPr>
      <t>2+</t>
    </r>
    <r>
      <rPr>
        <sz val="11"/>
        <color theme="1"/>
        <rFont val="Calibri"/>
        <family val="2"/>
        <scheme val="minor"/>
      </rPr>
      <t>]</t>
    </r>
  </si>
  <si>
    <r>
      <t>[H</t>
    </r>
    <r>
      <rPr>
        <vertAlign val="subscript"/>
        <sz val="11"/>
        <color theme="1"/>
        <rFont val="Calibri"/>
        <family val="2"/>
        <scheme val="minor"/>
      </rPr>
      <t>2</t>
    </r>
    <r>
      <rPr>
        <sz val="11"/>
        <color theme="1"/>
        <rFont val="Calibri"/>
        <family val="2"/>
        <scheme val="minor"/>
      </rPr>
      <t>PO</t>
    </r>
    <r>
      <rPr>
        <vertAlign val="subscript"/>
        <sz val="11"/>
        <color theme="1"/>
        <rFont val="Calibri"/>
        <family val="2"/>
        <scheme val="minor"/>
      </rPr>
      <t>4</t>
    </r>
    <r>
      <rPr>
        <vertAlign val="superscript"/>
        <sz val="11"/>
        <color theme="1"/>
        <rFont val="Calibri"/>
        <family val="2"/>
        <scheme val="minor"/>
      </rPr>
      <t xml:space="preserve">- </t>
    </r>
    <r>
      <rPr>
        <sz val="11"/>
        <color theme="1"/>
        <rFont val="Calibri"/>
        <family val="2"/>
        <scheme val="minor"/>
      </rPr>
      <t>]</t>
    </r>
  </si>
  <si>
    <r>
      <t>[PO</t>
    </r>
    <r>
      <rPr>
        <vertAlign val="subscript"/>
        <sz val="11"/>
        <color theme="1"/>
        <rFont val="Calibri"/>
        <family val="2"/>
        <scheme val="minor"/>
      </rPr>
      <t>4</t>
    </r>
    <r>
      <rPr>
        <vertAlign val="superscript"/>
        <sz val="11"/>
        <color theme="1"/>
        <rFont val="Calibri"/>
        <family val="2"/>
        <scheme val="minor"/>
      </rPr>
      <t xml:space="preserve">3- </t>
    </r>
    <r>
      <rPr>
        <sz val="11"/>
        <color theme="1"/>
        <rFont val="Calibri"/>
        <family val="2"/>
        <scheme val="minor"/>
      </rPr>
      <t>]</t>
    </r>
  </si>
  <si>
    <r>
      <t>[HPO</t>
    </r>
    <r>
      <rPr>
        <vertAlign val="subscript"/>
        <sz val="11"/>
        <color theme="1"/>
        <rFont val="Calibri"/>
        <family val="2"/>
        <scheme val="minor"/>
      </rPr>
      <t>4</t>
    </r>
    <r>
      <rPr>
        <vertAlign val="superscript"/>
        <sz val="11"/>
        <color theme="1"/>
        <rFont val="Calibri"/>
        <family val="2"/>
        <scheme val="minor"/>
      </rPr>
      <t xml:space="preserve">2- </t>
    </r>
    <r>
      <rPr>
        <sz val="11"/>
        <color theme="1"/>
        <rFont val="Calibri"/>
        <family val="2"/>
        <scheme val="minor"/>
      </rPr>
      <t>]</t>
    </r>
  </si>
  <si>
    <r>
      <t>[A</t>
    </r>
    <r>
      <rPr>
        <vertAlign val="superscript"/>
        <sz val="11"/>
        <color theme="1"/>
        <rFont val="Calibri"/>
        <family val="2"/>
        <scheme val="minor"/>
      </rPr>
      <t xml:space="preserve">2- </t>
    </r>
    <r>
      <rPr>
        <sz val="11"/>
        <color theme="1"/>
        <rFont val="Calibri"/>
        <family val="2"/>
        <scheme val="minor"/>
      </rPr>
      <t>]</t>
    </r>
  </si>
  <si>
    <r>
      <t>[HA</t>
    </r>
    <r>
      <rPr>
        <vertAlign val="superscript"/>
        <sz val="11"/>
        <color theme="1"/>
        <rFont val="Calibri"/>
        <family val="2"/>
        <scheme val="minor"/>
      </rPr>
      <t xml:space="preserve">- </t>
    </r>
    <r>
      <rPr>
        <sz val="11"/>
        <color theme="1"/>
        <rFont val="Calibri"/>
        <family val="2"/>
        <scheme val="minor"/>
      </rPr>
      <t>]</t>
    </r>
  </si>
  <si>
    <r>
      <rPr>
        <sz val="24"/>
        <color theme="1"/>
        <rFont val="Times New Roman"/>
        <family val="1"/>
      </rPr>
      <t xml:space="preserve">valores </t>
    </r>
    <r>
      <rPr>
        <sz val="24"/>
        <color theme="1"/>
        <rFont val="Symbol"/>
        <family val="1"/>
        <charset val="2"/>
      </rPr>
      <t>a</t>
    </r>
    <r>
      <rPr>
        <sz val="24"/>
        <color theme="1"/>
        <rFont val="Calibri"/>
        <family val="2"/>
        <scheme val="minor"/>
      </rPr>
      <t xml:space="preserve">   </t>
    </r>
  </si>
  <si>
    <r>
      <t xml:space="preserve">PROBLEMA: Encuentre la solubilidad del fosfato de calcio, a </t>
    </r>
    <r>
      <rPr>
        <sz val="18"/>
        <color rgb="FFFF0000"/>
        <rFont val="Calibri"/>
        <family val="2"/>
        <scheme val="minor"/>
      </rPr>
      <t>pH 10</t>
    </r>
    <r>
      <rPr>
        <sz val="18"/>
        <color theme="1"/>
        <rFont val="Calibri"/>
        <family val="2"/>
        <scheme val="minor"/>
      </rPr>
      <t>. Kps 2.07x10</t>
    </r>
    <r>
      <rPr>
        <vertAlign val="superscript"/>
        <sz val="18"/>
        <color theme="1"/>
        <rFont val="Calibri"/>
        <family val="2"/>
        <scheme val="minor"/>
      </rPr>
      <t>-33</t>
    </r>
  </si>
  <si>
    <t>ácido fosfórico</t>
  </si>
  <si>
    <r>
      <t xml:space="preserve">Error porcentual en los valores </t>
    </r>
    <r>
      <rPr>
        <b/>
        <sz val="16"/>
        <color theme="1"/>
        <rFont val="Symbol"/>
        <family val="1"/>
        <charset val="2"/>
      </rPr>
      <t>a</t>
    </r>
    <r>
      <rPr>
        <b/>
        <sz val="16"/>
        <color theme="1"/>
        <rFont val="Calibri"/>
        <family val="2"/>
        <scheme val="minor"/>
      </rPr>
      <t xml:space="preserve"> </t>
    </r>
  </si>
  <si>
    <r>
      <t xml:space="preserve">Error porcentual en los valores </t>
    </r>
    <r>
      <rPr>
        <sz val="11"/>
        <color theme="1"/>
        <rFont val="Symbol"/>
        <family val="1"/>
        <charset val="2"/>
      </rPr>
      <t>a</t>
    </r>
    <r>
      <rPr>
        <sz val="11"/>
        <color theme="1"/>
        <rFont val="Calibri"/>
        <family val="2"/>
        <scheme val="minor"/>
      </rPr>
      <t xml:space="preserve"> </t>
    </r>
  </si>
  <si>
    <r>
      <t xml:space="preserve">Error porcentual en los valores </t>
    </r>
    <r>
      <rPr>
        <sz val="11"/>
        <color theme="1"/>
        <rFont val="Symbol"/>
        <family val="1"/>
        <charset val="2"/>
      </rPr>
      <t xml:space="preserve">a </t>
    </r>
  </si>
  <si>
    <t xml:space="preserve">Para resolver un ácido triprótico diferente, reemplace los valores correspondientes solo en las celdas resaltadas en amarillo </t>
  </si>
  <si>
    <r>
      <rPr>
        <sz val="24"/>
        <color theme="1"/>
        <rFont val="Times New Roman"/>
        <family val="1"/>
      </rPr>
      <t>valores</t>
    </r>
    <r>
      <rPr>
        <sz val="24"/>
        <color theme="1"/>
        <rFont val="Symbol"/>
        <family val="1"/>
        <charset val="2"/>
      </rPr>
      <t xml:space="preserve"> a</t>
    </r>
    <r>
      <rPr>
        <sz val="24"/>
        <color theme="1"/>
        <rFont val="Calibri"/>
        <family val="2"/>
        <scheme val="minor"/>
      </rPr>
      <t xml:space="preserve">  </t>
    </r>
  </si>
  <si>
    <t>ácido arsénico</t>
  </si>
  <si>
    <r>
      <rPr>
        <sz val="24"/>
        <color theme="1"/>
        <rFont val="Times New Roman"/>
        <family val="1"/>
      </rPr>
      <t xml:space="preserve">valores </t>
    </r>
    <r>
      <rPr>
        <sz val="24"/>
        <color theme="1"/>
        <rFont val="Symbol"/>
        <family val="1"/>
        <charset val="2"/>
      </rPr>
      <t>a</t>
    </r>
    <r>
      <rPr>
        <sz val="24"/>
        <color theme="1"/>
        <rFont val="Calibri"/>
        <family val="2"/>
        <scheme val="minor"/>
      </rPr>
      <t xml:space="preserve">  </t>
    </r>
  </si>
  <si>
    <t xml:space="preserve">Ejemplo 11.7 (Skoog et al., 2013). Para resolver un ácido triprótico diferente, reemplace los valores correspondientes solo en las celdas resaltadas en amarillo </t>
  </si>
  <si>
    <t>ácido oxálico</t>
  </si>
  <si>
    <t xml:space="preserve">Para resolver un ácido monoprótico diferente, reemplace los valores correspondientes solo en las celdas resaltadas en amarillo </t>
  </si>
  <si>
    <t>ácido acético</t>
  </si>
  <si>
    <t>Concentraciones obtenidas del problema asignado por el profesor</t>
  </si>
  <si>
    <t xml:space="preserve">Diferencia porcentual en la concentración de las especies </t>
  </si>
  <si>
    <r>
      <t xml:space="preserve">A pH 10, la concentración de las especies y los valores </t>
    </r>
    <r>
      <rPr>
        <sz val="11"/>
        <color theme="1"/>
        <rFont val="Symbol"/>
        <family val="1"/>
        <charset val="2"/>
      </rPr>
      <t>a</t>
    </r>
    <r>
      <rPr>
        <sz val="11"/>
        <color theme="1"/>
        <rFont val="Calibri"/>
        <family val="2"/>
        <scheme val="minor"/>
      </rPr>
      <t xml:space="preserve"> son:</t>
    </r>
  </si>
  <si>
    <r>
      <t xml:space="preserve">&lt;== Diferencia porcentual entre los valores </t>
    </r>
    <r>
      <rPr>
        <sz val="11"/>
        <color theme="1"/>
        <rFont val="Symbol"/>
        <family val="1"/>
        <charset val="2"/>
      </rPr>
      <t>a</t>
    </r>
  </si>
  <si>
    <t>&lt;== Reemplace aquí las concentraciones obtenidas del problema en el apéndice 2</t>
  </si>
  <si>
    <t>SOLO REEMPLACE VALORES EN LAS CELDAS RESALTADAS EN AMARILLO</t>
  </si>
  <si>
    <t>&lt;== Pegue aquí los valores a obtenidos de Excel, filas C14 a D14 al pH dado por el problema, pH 2.0. Para otros valores de pH, pegue aquí los valores a al pH de interés desde las columnas D-G.</t>
  </si>
  <si>
    <t>Las concentraciones obtenidas del ejemplo 11.7 (Skoog et al., 2013) son:</t>
  </si>
  <si>
    <r>
      <t xml:space="preserve">A pH 4, la concentración de las especies y los valores </t>
    </r>
    <r>
      <rPr>
        <sz val="11"/>
        <color theme="1"/>
        <rFont val="Symbol"/>
        <family val="1"/>
        <charset val="2"/>
      </rPr>
      <t>a</t>
    </r>
    <r>
      <rPr>
        <sz val="11"/>
        <color theme="1"/>
        <rFont val="Calibri"/>
        <family val="2"/>
        <scheme val="minor"/>
      </rPr>
      <t xml:space="preserve"> son:</t>
    </r>
  </si>
  <si>
    <t>&lt;== Reemplace aquí las concentraciones obtenidas del ejemplo 11.7 (Skoog et al., 2013). Estas concentraciones son calculadas en las celdas I24 a K24.</t>
  </si>
  <si>
    <t>&lt;== Pegue aquí los valores a obtenidos de Excel, filas D23 a F23 al pH dado por el problema, pH 4.0. Para otros valores de pH, pegue aquí los valores a al pH de interés desde las columnas D-G</t>
  </si>
  <si>
    <t>&lt;== Pegue aquí los valores a obtenidos de Excel , filas D38 a G38 al pH dado por el problema, pH 10.0. Para otros valores de pH, pegue aquí los valores a al pH de interés desde las columnas D-G</t>
  </si>
  <si>
    <t>&lt;== Reemplace aquí las concentraciones obtenidas del problem, en este caso del Ejemplo 1 del articulo "EXCEL COMO HERRAMIENTA PARA COMPROBAR LAS RESPUESTAS DE PROBLEMAS DE EQUILIBRIOS MÚLTIPLES EN QUÍMICA ANALÍTICA"</t>
  </si>
  <si>
    <r>
      <t xml:space="preserve">A pH 2, la concentración de las especies y los valores </t>
    </r>
    <r>
      <rPr>
        <sz val="11"/>
        <color theme="1"/>
        <rFont val="Symbol"/>
        <family val="1"/>
        <charset val="2"/>
      </rPr>
      <t>a</t>
    </r>
    <r>
      <rPr>
        <sz val="11"/>
        <color theme="1"/>
        <rFont val="Calibri"/>
        <family val="2"/>
        <scheme val="minor"/>
      </rPr>
      <t xml:space="preserve"> son:</t>
    </r>
  </si>
  <si>
    <t xml:space="preserve">Valores de Ka para  ácido fosfórico </t>
  </si>
  <si>
    <t xml:space="preserve">&lt;== valores de Ka para ácido fosfórico, ácido que se forma por la reacción del anión de la sal, fosfato, con agua. </t>
  </si>
  <si>
    <t xml:space="preserve">&lt;== Valores de Ka para el ácido acético, ácido que se forma por la reacción del anión de la sal, acetato, con agua. Para resolver un ácido monoprótico diferente, reemplace los valores de Ka  correspondientes aquí </t>
  </si>
  <si>
    <t xml:space="preserve">&lt;== Valores de Ka para el ácido oxálico, ácido que se forma por la reacción del anión de la sal, oxalato, con agua. Para resolver un ácido diprótico diferente, reemplace los valores de Ka correspondientes aquí </t>
  </si>
  <si>
    <t>&lt;== Valores de Ka para ácido arsénico, ácido que se forma por la reacción del anión de la sal, arsenato, con agua. Para resolver un ácido triprótico diferente, reemplace los valores de Ka correspondientes aquí</t>
  </si>
  <si>
    <r>
      <t xml:space="preserve">PROBLEMA: Encuentre la solubilidad del Acetato de plata, a </t>
    </r>
    <r>
      <rPr>
        <sz val="18"/>
        <color rgb="FFFF0000"/>
        <rFont val="Calibri"/>
        <family val="2"/>
        <scheme val="minor"/>
      </rPr>
      <t>pH 10</t>
    </r>
    <r>
      <rPr>
        <sz val="18"/>
        <color rgb="FF000000"/>
        <rFont val="Calibri"/>
        <family val="2"/>
        <scheme val="minor"/>
      </rPr>
      <t>. Kps 2.0x10</t>
    </r>
    <r>
      <rPr>
        <vertAlign val="superscript"/>
        <sz val="18"/>
        <color rgb="FF000000"/>
        <rFont val="Calibri"/>
        <family val="2"/>
        <scheme val="minor"/>
      </rPr>
      <t>-3</t>
    </r>
  </si>
  <si>
    <r>
      <t xml:space="preserve">PROBLEMA: Encuentre la solubilidad del Arsenato de plata, a </t>
    </r>
    <r>
      <rPr>
        <sz val="18"/>
        <color rgb="FFFF0000"/>
        <rFont val="Calibri"/>
        <family val="2"/>
        <scheme val="minor"/>
      </rPr>
      <t>pH 10</t>
    </r>
    <r>
      <rPr>
        <sz val="18"/>
        <color rgb="FF000000"/>
        <rFont val="Calibri"/>
        <family val="2"/>
        <scheme val="minor"/>
      </rPr>
      <t>. Kps 6.0x10</t>
    </r>
    <r>
      <rPr>
        <vertAlign val="superscript"/>
        <sz val="18"/>
        <color rgb="FF000000"/>
        <rFont val="Calibri"/>
        <family val="2"/>
        <scheme val="minor"/>
      </rPr>
      <t>-23</t>
    </r>
  </si>
  <si>
    <r>
      <t>&lt;== En este caso H</t>
    </r>
    <r>
      <rPr>
        <vertAlign val="subscript"/>
        <sz val="11"/>
        <color rgb="FF000000"/>
        <rFont val="Calibri"/>
        <family val="2"/>
        <scheme val="minor"/>
      </rPr>
      <t>2</t>
    </r>
    <r>
      <rPr>
        <sz val="11"/>
        <color rgb="FF000000"/>
        <rFont val="Calibri"/>
        <family val="2"/>
        <scheme val="minor"/>
      </rPr>
      <t>A es ácido oxálico, HA</t>
    </r>
    <r>
      <rPr>
        <vertAlign val="superscript"/>
        <sz val="11"/>
        <color rgb="FF000000"/>
        <rFont val="Calibri"/>
        <family val="2"/>
        <scheme val="minor"/>
      </rPr>
      <t>-</t>
    </r>
    <r>
      <rPr>
        <sz val="11"/>
        <color rgb="FF000000"/>
        <rFont val="Calibri"/>
        <family val="2"/>
        <scheme val="minor"/>
      </rPr>
      <t xml:space="preserve"> es oxalato ácido y A</t>
    </r>
    <r>
      <rPr>
        <vertAlign val="superscript"/>
        <sz val="11"/>
        <color rgb="FF000000"/>
        <rFont val="Calibri"/>
        <family val="2"/>
        <scheme val="minor"/>
      </rPr>
      <t>-2</t>
    </r>
    <r>
      <rPr>
        <sz val="11"/>
        <color rgb="FF000000"/>
        <rFont val="Calibri"/>
        <family val="2"/>
        <scheme val="minor"/>
      </rPr>
      <t xml:space="preserve"> es oxalato</t>
    </r>
  </si>
  <si>
    <t>[HA]</t>
  </si>
  <si>
    <r>
      <t>[A</t>
    </r>
    <r>
      <rPr>
        <vertAlign val="superscript"/>
        <sz val="11"/>
        <color rgb="FF000000"/>
        <rFont val="Calibri"/>
        <family val="2"/>
        <scheme val="minor"/>
      </rPr>
      <t xml:space="preserve">- </t>
    </r>
    <r>
      <rPr>
        <sz val="11"/>
        <color rgb="FF000000"/>
        <rFont val="Calibri"/>
        <family val="2"/>
        <scheme val="minor"/>
      </rPr>
      <t>]</t>
    </r>
  </si>
  <si>
    <r>
      <t>&lt;== En este caso HA es ácido acético y A</t>
    </r>
    <r>
      <rPr>
        <vertAlign val="superscript"/>
        <sz val="11"/>
        <color rgb="FF000000"/>
        <rFont val="Calibri"/>
        <family val="2"/>
        <scheme val="minor"/>
      </rPr>
      <t>-</t>
    </r>
    <r>
      <rPr>
        <sz val="11"/>
        <color rgb="FF000000"/>
        <rFont val="Calibri"/>
        <family val="2"/>
        <scheme val="minor"/>
      </rPr>
      <t xml:space="preserve"> es acetato</t>
    </r>
  </si>
  <si>
    <t>&lt;== Reemplace aquí las concentraciones obtenidas del problema  asignado por el profesor (ácido fosfórico, celdas O23-R23)</t>
  </si>
  <si>
    <t>&lt;== Concentraciones obtenidas con Excel</t>
  </si>
  <si>
    <t>&lt;== Diferencia porcentual en la concentración de las especies dadas por el problema y las obtenidas con Excel</t>
  </si>
  <si>
    <t xml:space="preserve">&lt;== Diferencia porcentual en la concentración de las especies dadas por el problema y las obtenidas con Excel </t>
  </si>
  <si>
    <r>
      <t xml:space="preserve">&lt;== Valores </t>
    </r>
    <r>
      <rPr>
        <sz val="11"/>
        <color theme="1"/>
        <rFont val="Symbol"/>
        <family val="1"/>
        <charset val="2"/>
      </rPr>
      <t>a</t>
    </r>
    <r>
      <rPr>
        <sz val="11"/>
        <color theme="1"/>
        <rFont val="Calibri"/>
        <family val="2"/>
        <scheme val="minor"/>
      </rPr>
      <t xml:space="preserve"> obtenidos del problema  asignado por el profesor</t>
    </r>
  </si>
  <si>
    <r>
      <t xml:space="preserve">&lt;== Pegue aquí los valores </t>
    </r>
    <r>
      <rPr>
        <sz val="11"/>
        <color theme="1"/>
        <rFont val="Symbol"/>
        <family val="1"/>
        <charset val="2"/>
      </rPr>
      <t>a</t>
    </r>
    <r>
      <rPr>
        <sz val="11"/>
        <color theme="1"/>
        <rFont val="Calibri"/>
        <family val="2"/>
        <scheme val="minor"/>
      </rPr>
      <t xml:space="preserve"> obtenidos con Excel al pH dado por el problema, pH 10.0 (filas D38 a G38). Para otros vaLores de pH, pegue aquí los valores </t>
    </r>
    <r>
      <rPr>
        <sz val="11"/>
        <color theme="1"/>
        <rFont val="Symbol"/>
        <family val="1"/>
        <charset val="2"/>
      </rPr>
      <t>a</t>
    </r>
    <r>
      <rPr>
        <sz val="11"/>
        <color theme="1"/>
        <rFont val="Calibri"/>
        <family val="2"/>
        <scheme val="minor"/>
      </rPr>
      <t xml:space="preserve"> al pH de interés desde las columnas D-G</t>
    </r>
  </si>
  <si>
    <r>
      <t xml:space="preserve">&lt;== Diferencia porcentual entre los valores </t>
    </r>
    <r>
      <rPr>
        <sz val="11"/>
        <color theme="1"/>
        <rFont val="Symbol"/>
        <family val="1"/>
        <charset val="2"/>
      </rPr>
      <t xml:space="preserve">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</si>
</sst>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
    <numFmt numFmtId="166" formatCode="0.0E+00"/>
    <numFmt numFmtId="167" formatCode="0.0000"/>
  </numFmts>
  <fonts count="42">
    <font>
      <sz val="11"/>
      <color theme="1"/>
      <name val="Calibri"/>
      <family val="2"/>
      <scheme val="minor"/>
    </font>
    <font>
      <sz val="10"/>
      <name val="Arial"/>
      <family val="2"/>
    </font>
    <font>
      <sz val="9"/>
      <color indexed="81"/>
      <name val="Tahoma"/>
      <family val="2"/>
    </font>
    <font>
      <b/>
      <sz val="9"/>
      <color indexed="81"/>
      <name val="Tahoma"/>
      <family val="2"/>
    </font>
    <font>
      <sz val="8"/>
      <name val="Calibri"/>
      <family val="2"/>
      <scheme val="minor"/>
    </font>
    <font>
      <vertAlign val="subscript"/>
      <sz val="11"/>
      <color theme="1"/>
      <name val="Calibri"/>
      <family val="2"/>
      <scheme val="minor"/>
    </font>
    <font>
      <b/>
      <sz val="14"/>
      <color theme="1"/>
      <name val="Symbol"/>
      <family val="1"/>
      <charset val="2"/>
    </font>
    <font>
      <b/>
      <vertAlign val="subscript"/>
      <sz val="14"/>
      <color theme="1"/>
      <name val="Symbol"/>
      <family val="1"/>
      <charset val="2"/>
    </font>
    <font>
      <b/>
      <sz val="11"/>
      <color theme="1"/>
      <name val="Calibri"/>
      <family val="2"/>
      <scheme val="minor"/>
    </font>
    <font>
      <b/>
      <sz val="14"/>
      <color rgb="FF000000"/>
      <name val="Symbol"/>
      <family val="1"/>
      <charset val="2"/>
    </font>
    <font>
      <b/>
      <vertAlign val="subscript"/>
      <sz val="14"/>
      <color rgb="FF000000"/>
      <name val="Symbol"/>
      <family val="1"/>
      <charset val="2"/>
    </font>
    <font>
      <sz val="14"/>
      <color theme="1"/>
      <name val="Symbol"/>
      <family val="1"/>
      <charset val="2"/>
    </font>
    <font>
      <sz val="14"/>
      <color theme="1"/>
      <name val="Calibri"/>
      <family val="2"/>
      <scheme val="minor"/>
    </font>
    <font>
      <sz val="18"/>
      <color theme="1"/>
      <name val="Calibri"/>
      <family val="2"/>
      <scheme val="minor"/>
    </font>
    <font>
      <sz val="24"/>
      <color theme="1"/>
      <name val="Calibri"/>
      <family val="1"/>
      <charset val="2"/>
      <scheme val="minor"/>
    </font>
    <font>
      <sz val="24"/>
      <color theme="1"/>
      <name val="Symbol"/>
      <family val="1"/>
      <charset val="2"/>
    </font>
    <font>
      <sz val="24"/>
      <color theme="1"/>
      <name val="Calibri"/>
      <family val="2"/>
      <scheme val="minor"/>
    </font>
    <font>
      <vertAlign val="subscript"/>
      <sz val="14"/>
      <color theme="1"/>
      <name val="Symbol"/>
      <family val="1"/>
      <charset val="2"/>
    </font>
    <font>
      <sz val="14"/>
      <color rgb="FF000000"/>
      <name val="Symbol"/>
      <family val="1"/>
      <charset val="2"/>
    </font>
    <font>
      <vertAlign val="subscript"/>
      <sz val="14"/>
      <color rgb="FF000000"/>
      <name val="Symbol"/>
      <family val="1"/>
      <charset val="2"/>
    </font>
    <font>
      <vertAlign val="subscript"/>
      <sz val="18"/>
      <color theme="1"/>
      <name val="Calibri"/>
      <family val="2"/>
      <scheme val="minor"/>
    </font>
    <font>
      <sz val="11"/>
      <name val="Calibri"/>
      <family val="2"/>
      <scheme val="minor"/>
    </font>
    <font>
      <vertAlign val="superscript"/>
      <sz val="11"/>
      <color theme="1"/>
      <name val="Calibri"/>
      <family val="2"/>
      <scheme val="minor"/>
    </font>
    <font>
      <b/>
      <sz val="16"/>
      <color theme="1"/>
      <name val="Calibri"/>
      <family val="2"/>
      <scheme val="minor"/>
    </font>
    <font>
      <sz val="11"/>
      <color rgb="FF000000"/>
      <name val="Calibri"/>
      <family val="2"/>
      <scheme val="minor"/>
    </font>
    <font>
      <vertAlign val="superscript"/>
      <sz val="9"/>
      <color indexed="81"/>
      <name val="Tahoma"/>
      <family val="2"/>
    </font>
    <font>
      <sz val="11"/>
      <color theme="1"/>
      <name val="Symbol"/>
      <family val="1"/>
      <charset val="2"/>
    </font>
    <font>
      <sz val="12"/>
      <color theme="1"/>
      <name val="Calibri"/>
      <family val="2"/>
      <scheme val="minor"/>
    </font>
    <font>
      <sz val="18"/>
      <color rgb="FFFF0000"/>
      <name val="Calibri"/>
      <family val="2"/>
      <scheme val="minor"/>
    </font>
    <font>
      <sz val="12"/>
      <color rgb="FF000000"/>
      <name val="Calibri"/>
      <family val="2"/>
      <scheme val="minor"/>
    </font>
    <font>
      <b/>
      <sz val="16"/>
      <color theme="1"/>
      <name val="Symbol"/>
      <family val="1"/>
      <charset val="2"/>
    </font>
    <font>
      <vertAlign val="superscript"/>
      <sz val="18"/>
      <color theme="1"/>
      <name val="Calibri"/>
      <family val="2"/>
      <scheme val="minor"/>
    </font>
    <font>
      <b/>
      <sz val="11"/>
      <color indexed="81"/>
      <name val="Tahoma"/>
      <family val="2"/>
    </font>
    <font>
      <sz val="11"/>
      <color indexed="81"/>
      <name val="Tahoma"/>
      <family val="2"/>
    </font>
    <font>
      <vertAlign val="superscript"/>
      <sz val="11"/>
      <color indexed="81"/>
      <name val="Tahoma"/>
      <family val="2"/>
    </font>
    <font>
      <sz val="24"/>
      <color theme="1"/>
      <name val="Times New Roman"/>
      <family val="1"/>
    </font>
    <font>
      <b/>
      <sz val="16"/>
      <color rgb="FF000000"/>
      <name val="Calibri"/>
      <family val="2"/>
      <scheme val="minor"/>
    </font>
    <font>
      <sz val="9"/>
      <color theme="1"/>
      <name val="Calibri"/>
      <family val="2"/>
      <scheme val="minor"/>
    </font>
    <font>
      <sz val="18"/>
      <color rgb="FF000000"/>
      <name val="Calibri"/>
      <family val="2"/>
      <scheme val="minor"/>
    </font>
    <font>
      <vertAlign val="superscript"/>
      <sz val="18"/>
      <color rgb="FF000000"/>
      <name val="Calibri"/>
      <family val="2"/>
      <scheme val="minor"/>
    </font>
    <font>
      <vertAlign val="subscript"/>
      <sz val="11"/>
      <color rgb="FF000000"/>
      <name val="Calibri"/>
      <family val="2"/>
      <scheme val="minor"/>
    </font>
    <font>
      <vertAlign val="superscript"/>
      <sz val="11"/>
      <color rgb="FF000000"/>
      <name val="Calibri"/>
      <family val="2"/>
      <scheme val="minor"/>
    </font>
  </fonts>
  <fills count="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C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11" fontId="0" fillId="0" borderId="0" xfId="0" applyNumberFormat="1"/>
    <xf numFmtId="2" fontId="0" fillId="0" borderId="0" xfId="0" applyNumberFormat="1" applyAlignment="1">
      <alignment horizontal="center"/>
    </xf>
    <xf numFmtId="0" fontId="0" fillId="0" borderId="0" xfId="0" applyAlignment="1">
      <alignment horizontal="right"/>
    </xf>
    <xf numFmtId="0" fontId="0" fillId="0" borderId="0" xfId="0" applyAlignment="1">
      <alignment horizontal="center"/>
    </xf>
    <xf numFmtId="0" fontId="0" fillId="0" borderId="0" xfId="0" applyAlignment="1">
      <alignment horizontal="center" vertical="center"/>
    </xf>
    <xf numFmtId="0" fontId="6" fillId="0" borderId="0" xfId="0" applyFont="1" applyAlignment="1">
      <alignment horizontal="center" vertical="center"/>
    </xf>
    <xf numFmtId="0" fontId="8" fillId="0" borderId="0" xfId="0" applyFont="1" applyAlignment="1">
      <alignment horizontal="center"/>
    </xf>
    <xf numFmtId="165" fontId="0" fillId="0" borderId="0" xfId="0" applyNumberFormat="1" applyAlignment="1">
      <alignment horizontal="center"/>
    </xf>
    <xf numFmtId="0" fontId="9" fillId="0" borderId="0" xfId="0" applyFont="1" applyAlignment="1">
      <alignment horizontal="center" vertical="center"/>
    </xf>
    <xf numFmtId="11" fontId="0" fillId="0" borderId="0" xfId="0" applyNumberFormat="1" applyAlignment="1">
      <alignment horizontal="center"/>
    </xf>
    <xf numFmtId="166" fontId="0" fillId="0" borderId="0" xfId="0" applyNumberFormat="1" applyAlignment="1">
      <alignment horizontal="center"/>
    </xf>
    <xf numFmtId="165" fontId="0" fillId="2" borderId="0" xfId="0" applyNumberFormat="1" applyFill="1" applyAlignment="1">
      <alignment horizontal="center"/>
    </xf>
    <xf numFmtId="166" fontId="0" fillId="2" borderId="0" xfId="0" applyNumberFormat="1" applyFill="1" applyAlignment="1">
      <alignment horizontal="center"/>
    </xf>
    <xf numFmtId="164" fontId="0" fillId="2" borderId="0" xfId="0" applyNumberFormat="1" applyFill="1" applyAlignment="1">
      <alignment horizontal="center"/>
    </xf>
    <xf numFmtId="0" fontId="0" fillId="0" borderId="1" xfId="0" applyBorder="1" applyAlignment="1">
      <alignment horizontal="center" vertical="center"/>
    </xf>
    <xf numFmtId="0" fontId="0" fillId="0" borderId="1" xfId="0" applyBorder="1"/>
    <xf numFmtId="0" fontId="0" fillId="0" borderId="1" xfId="0" applyBorder="1" applyAlignment="1">
      <alignment horizontal="center"/>
    </xf>
    <xf numFmtId="164" fontId="1" fillId="0" borderId="0" xfId="0" applyNumberFormat="1" applyFont="1" applyAlignment="1">
      <alignment horizontal="center" vertical="center"/>
    </xf>
    <xf numFmtId="0" fontId="11" fillId="0" borderId="1" xfId="0" applyFont="1" applyBorder="1" applyAlignment="1">
      <alignment horizontal="center" vertical="center"/>
    </xf>
    <xf numFmtId="0" fontId="18" fillId="0" borderId="1" xfId="0" applyFont="1" applyBorder="1" applyAlignment="1">
      <alignment horizontal="center" vertical="center"/>
    </xf>
    <xf numFmtId="164" fontId="0" fillId="0" borderId="1" xfId="0" applyNumberFormat="1" applyBorder="1" applyAlignment="1">
      <alignment horizontal="center" vertical="center"/>
    </xf>
    <xf numFmtId="11" fontId="0" fillId="0" borderId="1" xfId="0" applyNumberFormat="1" applyBorder="1" applyAlignment="1">
      <alignment horizontal="center" vertical="center"/>
    </xf>
    <xf numFmtId="0" fontId="13" fillId="0" borderId="0" xfId="0" applyFont="1" applyAlignment="1">
      <alignment horizontal="center" vertical="center"/>
    </xf>
    <xf numFmtId="0" fontId="12" fillId="0" borderId="0" xfId="0" applyFont="1"/>
    <xf numFmtId="11" fontId="0" fillId="3" borderId="1" xfId="0" applyNumberFormat="1" applyFill="1" applyBorder="1" applyAlignment="1">
      <alignment horizontal="center" vertical="center"/>
    </xf>
    <xf numFmtId="0" fontId="23" fillId="0" borderId="0" xfId="0" applyFont="1"/>
    <xf numFmtId="165" fontId="0" fillId="0" borderId="1" xfId="0" applyNumberFormat="1" applyBorder="1" applyAlignment="1">
      <alignment horizontal="center" vertical="center"/>
    </xf>
    <xf numFmtId="0" fontId="24" fillId="0" borderId="0" xfId="0" applyFont="1"/>
    <xf numFmtId="11" fontId="0" fillId="0" borderId="1" xfId="0" applyNumberFormat="1" applyBorder="1" applyAlignment="1">
      <alignment horizontal="center"/>
    </xf>
    <xf numFmtId="2" fontId="0" fillId="0" borderId="1" xfId="0" applyNumberFormat="1" applyBorder="1" applyAlignment="1">
      <alignment horizontal="center" vertical="center"/>
    </xf>
    <xf numFmtId="0" fontId="0" fillId="0" borderId="0" xfId="0" applyAlignment="1">
      <alignment vertical="center"/>
    </xf>
    <xf numFmtId="166" fontId="0" fillId="3" borderId="1" xfId="0" applyNumberFormat="1" applyFill="1" applyBorder="1" applyAlignment="1">
      <alignment horizontal="center" vertical="center"/>
    </xf>
    <xf numFmtId="166" fontId="0" fillId="0" borderId="1" xfId="0" applyNumberFormat="1" applyBorder="1" applyAlignment="1">
      <alignment horizontal="center" vertical="center"/>
    </xf>
    <xf numFmtId="0" fontId="0" fillId="4" borderId="0" xfId="0" applyFill="1" applyAlignment="1">
      <alignment horizontal="left" vertical="center"/>
    </xf>
    <xf numFmtId="0" fontId="0" fillId="4" borderId="0" xfId="0" applyFill="1" applyAlignment="1">
      <alignment horizontal="center" vertical="center"/>
    </xf>
    <xf numFmtId="0" fontId="0" fillId="4" borderId="0" xfId="0" applyFill="1"/>
    <xf numFmtId="11" fontId="0" fillId="2" borderId="0" xfId="0" applyNumberFormat="1" applyFill="1" applyAlignment="1">
      <alignment horizontal="center"/>
    </xf>
    <xf numFmtId="11" fontId="0" fillId="2" borderId="0" xfId="0" applyNumberFormat="1" applyFill="1"/>
    <xf numFmtId="0" fontId="24" fillId="2" borderId="0" xfId="0" applyFont="1" applyFill="1" applyAlignment="1">
      <alignment horizontal="left"/>
    </xf>
    <xf numFmtId="0" fontId="0" fillId="2" borderId="0" xfId="0" applyFill="1"/>
    <xf numFmtId="0" fontId="0" fillId="2" borderId="0" xfId="0" applyFill="1" applyAlignment="1">
      <alignment horizontal="left"/>
    </xf>
    <xf numFmtId="0" fontId="13" fillId="0" borderId="1" xfId="0" applyFont="1" applyBorder="1" applyAlignment="1">
      <alignment horizontal="center" vertical="center"/>
    </xf>
    <xf numFmtId="2" fontId="0" fillId="0" borderId="1" xfId="0" applyNumberFormat="1" applyBorder="1" applyAlignment="1">
      <alignment horizontal="left" vertical="center" indent="2"/>
    </xf>
    <xf numFmtId="0" fontId="27" fillId="0" borderId="0" xfId="0" applyFont="1"/>
    <xf numFmtId="167" fontId="0" fillId="0" borderId="1" xfId="0" applyNumberFormat="1" applyBorder="1" applyAlignment="1">
      <alignment horizontal="center" vertical="center"/>
    </xf>
    <xf numFmtId="11" fontId="21" fillId="3" borderId="1" xfId="0" applyNumberFormat="1" applyFont="1" applyFill="1" applyBorder="1" applyAlignment="1">
      <alignment horizontal="center" vertical="center"/>
    </xf>
    <xf numFmtId="164" fontId="21" fillId="3" borderId="1" xfId="0" applyNumberFormat="1" applyFont="1" applyFill="1" applyBorder="1" applyAlignment="1">
      <alignment horizontal="center" vertical="center"/>
    </xf>
    <xf numFmtId="0" fontId="13" fillId="0" borderId="0" xfId="0" applyFont="1" applyAlignment="1">
      <alignment horizontal="left"/>
    </xf>
    <xf numFmtId="0" fontId="27" fillId="0" borderId="0" xfId="0" applyFont="1" applyAlignment="1">
      <alignment horizontal="left"/>
    </xf>
    <xf numFmtId="0" fontId="29" fillId="0" borderId="0" xfId="0" applyFont="1" applyAlignment="1">
      <alignment horizontal="left"/>
    </xf>
    <xf numFmtId="0" fontId="27" fillId="0" borderId="0" xfId="0" applyFont="1" applyAlignment="1">
      <alignment horizontal="center"/>
    </xf>
    <xf numFmtId="0" fontId="27" fillId="0" borderId="1" xfId="0" applyFont="1" applyBorder="1" applyAlignment="1">
      <alignment horizontal="center"/>
    </xf>
    <xf numFmtId="11" fontId="27" fillId="3" borderId="1" xfId="0" applyNumberFormat="1" applyFont="1" applyFill="1" applyBorder="1"/>
    <xf numFmtId="0" fontId="27" fillId="3" borderId="1" xfId="0" applyFont="1" applyFill="1" applyBorder="1" applyAlignment="1">
      <alignment horizontal="center" vertical="center"/>
    </xf>
    <xf numFmtId="11" fontId="27" fillId="3" borderId="1" xfId="0" applyNumberFormat="1" applyFont="1" applyFill="1" applyBorder="1" applyAlignment="1">
      <alignment horizontal="center" vertical="center"/>
    </xf>
    <xf numFmtId="11" fontId="0" fillId="2" borderId="1" xfId="0" applyNumberFormat="1" applyFill="1" applyBorder="1" applyAlignment="1">
      <alignment horizontal="center" vertical="center"/>
    </xf>
    <xf numFmtId="0" fontId="0" fillId="0" borderId="0" xfId="0" applyAlignment="1">
      <alignment horizontal="left" vertical="center"/>
    </xf>
    <xf numFmtId="0" fontId="23" fillId="0" borderId="0" xfId="0" applyFont="1" applyAlignment="1">
      <alignment horizontal="left" vertical="center"/>
    </xf>
    <xf numFmtId="0" fontId="36" fillId="0" borderId="0" xfId="0" applyFont="1"/>
    <xf numFmtId="0" fontId="37" fillId="0" borderId="2" xfId="0" applyFont="1" applyBorder="1" applyAlignment="1">
      <alignment horizontal="left" vertical="center"/>
    </xf>
    <xf numFmtId="0" fontId="38" fillId="0" borderId="0" xfId="0" applyFont="1" applyAlignment="1">
      <alignment horizontal="left"/>
    </xf>
    <xf numFmtId="0" fontId="24" fillId="0" borderId="0" xfId="0" applyFont="1" applyAlignment="1">
      <alignment horizontal="left"/>
    </xf>
    <xf numFmtId="0" fontId="24" fillId="0" borderId="1" xfId="0" applyFont="1" applyBorder="1" applyAlignment="1">
      <alignment horizontal="center"/>
    </xf>
    <xf numFmtId="0" fontId="24" fillId="0" borderId="3" xfId="0" applyFont="1" applyBorder="1" applyAlignment="1">
      <alignment horizontal="center"/>
    </xf>
    <xf numFmtId="0" fontId="14" fillId="0" borderId="0" xfId="0" applyFont="1" applyAlignment="1">
      <alignment horizontal="center"/>
    </xf>
    <xf numFmtId="0" fontId="14" fillId="0" borderId="0" xfId="0" applyFont="1" applyAlignment="1">
      <alignment horizontal="left"/>
    </xf>
    <xf numFmtId="0" fontId="27"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34492563429572"/>
          <c:y val="3.4861111111111114E-2"/>
          <c:w val="0.85809951881014879"/>
          <c:h val="0.83250000000000002"/>
        </c:manualLayout>
      </c:layout>
      <c:scatterChart>
        <c:scatterStyle val="smoothMarker"/>
        <c:varyColors val="0"/>
        <c:ser>
          <c:idx val="0"/>
          <c:order val="0"/>
          <c:tx>
            <c:v>alfa 0</c:v>
          </c:tx>
          <c:spPr>
            <a:ln w="28575">
              <a:solidFill>
                <a:schemeClr val="accent1">
                  <a:alpha val="20000"/>
                </a:schemeClr>
              </a:solidFill>
            </a:ln>
            <a:effectLst/>
          </c:spPr>
          <c:marker>
            <c:symbol val="circle"/>
            <c:size val="4"/>
            <c:spPr>
              <a:solidFill>
                <a:schemeClr val="accent1"/>
              </a:solidFill>
              <a:ln w="9525" cap="flat" cmpd="sng" algn="ctr">
                <a:solidFill>
                  <a:schemeClr val="accent1"/>
                </a:solidFill>
                <a:round/>
              </a:ln>
              <a:effectLst/>
            </c:spPr>
          </c:marker>
          <c:xVal>
            <c:numRef>
              <c:f>'Acido Triprotico'!$A$4:$A$58</c:f>
              <c:numCache>
                <c:formatCode>0.0</c:formatCode>
                <c:ptCount val="55"/>
                <c:pt idx="0">
                  <c:v>0</c:v>
                </c:pt>
                <c:pt idx="1">
                  <c:v>0.2</c:v>
                </c:pt>
                <c:pt idx="2">
                  <c:v>0.4</c:v>
                </c:pt>
                <c:pt idx="3">
                  <c:v>0.6</c:v>
                </c:pt>
                <c:pt idx="4">
                  <c:v>0.8</c:v>
                </c:pt>
                <c:pt idx="5">
                  <c:v>1</c:v>
                </c:pt>
                <c:pt idx="6">
                  <c:v>1.2</c:v>
                </c:pt>
                <c:pt idx="7">
                  <c:v>1.4</c:v>
                </c:pt>
                <c:pt idx="8">
                  <c:v>1.6</c:v>
                </c:pt>
                <c:pt idx="9">
                  <c:v>1.8</c:v>
                </c:pt>
                <c:pt idx="10">
                  <c:v>2</c:v>
                </c:pt>
                <c:pt idx="11">
                  <c:v>2.2000000000000002</c:v>
                </c:pt>
                <c:pt idx="12">
                  <c:v>2.4</c:v>
                </c:pt>
                <c:pt idx="13">
                  <c:v>2.6</c:v>
                </c:pt>
                <c:pt idx="14">
                  <c:v>2.8</c:v>
                </c:pt>
                <c:pt idx="15">
                  <c:v>3</c:v>
                </c:pt>
                <c:pt idx="16">
                  <c:v>3.2</c:v>
                </c:pt>
                <c:pt idx="17">
                  <c:v>3.4</c:v>
                </c:pt>
                <c:pt idx="18">
                  <c:v>3.8</c:v>
                </c:pt>
                <c:pt idx="19">
                  <c:v>4.2</c:v>
                </c:pt>
                <c:pt idx="20">
                  <c:v>4.5999999999999996</c:v>
                </c:pt>
                <c:pt idx="21">
                  <c:v>5</c:v>
                </c:pt>
                <c:pt idx="22">
                  <c:v>5.4</c:v>
                </c:pt>
                <c:pt idx="23">
                  <c:v>5.8</c:v>
                </c:pt>
                <c:pt idx="24">
                  <c:v>6.2</c:v>
                </c:pt>
                <c:pt idx="25">
                  <c:v>6.6</c:v>
                </c:pt>
                <c:pt idx="26">
                  <c:v>7</c:v>
                </c:pt>
                <c:pt idx="27">
                  <c:v>7.4</c:v>
                </c:pt>
                <c:pt idx="28">
                  <c:v>7.8</c:v>
                </c:pt>
                <c:pt idx="29">
                  <c:v>8.1999999999999993</c:v>
                </c:pt>
                <c:pt idx="30">
                  <c:v>8.6</c:v>
                </c:pt>
                <c:pt idx="31">
                  <c:v>9</c:v>
                </c:pt>
                <c:pt idx="32">
                  <c:v>9.4</c:v>
                </c:pt>
                <c:pt idx="33">
                  <c:v>9.8000000000000007</c:v>
                </c:pt>
                <c:pt idx="34">
                  <c:v>10</c:v>
                </c:pt>
                <c:pt idx="35">
                  <c:v>10.199999999999999</c:v>
                </c:pt>
                <c:pt idx="36">
                  <c:v>10.4</c:v>
                </c:pt>
                <c:pt idx="37">
                  <c:v>10.6</c:v>
                </c:pt>
                <c:pt idx="38">
                  <c:v>10.8</c:v>
                </c:pt>
                <c:pt idx="39">
                  <c:v>11</c:v>
                </c:pt>
                <c:pt idx="40">
                  <c:v>11.2</c:v>
                </c:pt>
                <c:pt idx="41">
                  <c:v>11.4</c:v>
                </c:pt>
                <c:pt idx="42">
                  <c:v>11.6</c:v>
                </c:pt>
                <c:pt idx="43">
                  <c:v>11.8</c:v>
                </c:pt>
                <c:pt idx="44">
                  <c:v>12</c:v>
                </c:pt>
                <c:pt idx="45">
                  <c:v>12.2</c:v>
                </c:pt>
                <c:pt idx="46">
                  <c:v>12.4</c:v>
                </c:pt>
                <c:pt idx="47">
                  <c:v>12.6</c:v>
                </c:pt>
                <c:pt idx="48">
                  <c:v>12.8</c:v>
                </c:pt>
                <c:pt idx="49">
                  <c:v>13</c:v>
                </c:pt>
                <c:pt idx="50">
                  <c:v>13.2</c:v>
                </c:pt>
                <c:pt idx="51">
                  <c:v>13.4</c:v>
                </c:pt>
                <c:pt idx="52">
                  <c:v>13.6</c:v>
                </c:pt>
                <c:pt idx="53">
                  <c:v>13.8</c:v>
                </c:pt>
                <c:pt idx="54">
                  <c:v>14</c:v>
                </c:pt>
              </c:numCache>
            </c:numRef>
          </c:xVal>
          <c:yVal>
            <c:numRef>
              <c:f>'Acido Triprotico'!$D$4:$D$58</c:f>
              <c:numCache>
                <c:formatCode>0.0E+00</c:formatCode>
                <c:ptCount val="55"/>
                <c:pt idx="0">
                  <c:v>0.99423344538246061</c:v>
                </c:pt>
                <c:pt idx="1">
                  <c:v>0.99089134809008572</c:v>
                </c:pt>
                <c:pt idx="2">
                  <c:v>0.98564026092524493</c:v>
                </c:pt>
                <c:pt idx="3">
                  <c:v>0.97743089962464602</c:v>
                </c:pt>
                <c:pt idx="4">
                  <c:v>0.96469640321106731</c:v>
                </c:pt>
                <c:pt idx="5">
                  <c:v>0.94517952712433462</c:v>
                </c:pt>
                <c:pt idx="6">
                  <c:v>0.91581468276900713</c:v>
                </c:pt>
                <c:pt idx="7">
                  <c:v>0.87283659713358142</c:v>
                </c:pt>
                <c:pt idx="8">
                  <c:v>0.81241158874638597</c:v>
                </c:pt>
                <c:pt idx="9">
                  <c:v>0.73208703826965171</c:v>
                </c:pt>
                <c:pt idx="10">
                  <c:v>0.63290883673520271</c:v>
                </c:pt>
                <c:pt idx="11">
                  <c:v>0.5210357564132031</c:v>
                </c:pt>
                <c:pt idx="12">
                  <c:v>0.40701127631287964</c:v>
                </c:pt>
                <c:pt idx="13">
                  <c:v>0.30219489847545633</c:v>
                </c:pt>
                <c:pt idx="14">
                  <c:v>0.21460118153158106</c:v>
                </c:pt>
                <c:pt idx="15">
                  <c:v>0.14704502724592899</c:v>
                </c:pt>
                <c:pt idx="16">
                  <c:v>9.8097082387460385E-2</c:v>
                </c:pt>
                <c:pt idx="17">
                  <c:v>6.4213840057528268E-2</c:v>
                </c:pt>
                <c:pt idx="18">
                  <c:v>2.6580951803004908E-2</c:v>
                </c:pt>
                <c:pt idx="19">
                  <c:v>1.0742977499357318E-2</c:v>
                </c:pt>
                <c:pt idx="20">
                  <c:v>4.2934427112516146E-3</c:v>
                </c:pt>
                <c:pt idx="21">
                  <c:v>1.7024753933130622E-3</c:v>
                </c:pt>
                <c:pt idx="22">
                  <c:v>6.6749024228851398E-4</c:v>
                </c:pt>
                <c:pt idx="23">
                  <c:v>2.5545749913296543E-4</c:v>
                </c:pt>
                <c:pt idx="24">
                  <c:v>9.2627137477554303E-5</c:v>
                </c:pt>
                <c:pt idx="25">
                  <c:v>3.0117793754725203E-5</c:v>
                </c:pt>
                <c:pt idx="26">
                  <c:v>8.2099756037619314E-6</c:v>
                </c:pt>
                <c:pt idx="27">
                  <c:v>1.8239070425397982E-6</c:v>
                </c:pt>
                <c:pt idx="28">
                  <c:v>3.4406911139929111E-7</c:v>
                </c:pt>
                <c:pt idx="29">
                  <c:v>5.8985906367710898E-8</c:v>
                </c:pt>
                <c:pt idx="30">
                  <c:v>9.6567951331526537E-9</c:v>
                </c:pt>
                <c:pt idx="31">
                  <c:v>1.5483672752755982E-9</c:v>
                </c:pt>
                <c:pt idx="32">
                  <c:v>2.4555339755854534E-10</c:v>
                </c:pt>
                <c:pt idx="33">
                  <c:v>3.853763585236871E-11</c:v>
                </c:pt>
                <c:pt idx="34">
                  <c:v>1.5174598935119872E-11</c:v>
                </c:pt>
                <c:pt idx="35">
                  <c:v>5.9354918589888615E-12</c:v>
                </c:pt>
                <c:pt idx="36">
                  <c:v>2.2985670604173546E-12</c:v>
                </c:pt>
                <c:pt idx="37">
                  <c:v>8.7703218522180949E-13</c:v>
                </c:pt>
                <c:pt idx="38">
                  <c:v>3.2753418369494102E-13</c:v>
                </c:pt>
                <c:pt idx="39">
                  <c:v>1.1873410447174973E-13</c:v>
                </c:pt>
                <c:pt idx="40">
                  <c:v>4.1400134900878037E-14</c:v>
                </c:pt>
                <c:pt idx="41">
                  <c:v>1.3771503104133032E-14</c:v>
                </c:pt>
                <c:pt idx="42">
                  <c:v>4.349059969166214E-15</c:v>
                </c:pt>
                <c:pt idx="43">
                  <c:v>1.3040823009438019E-15</c:v>
                </c:pt>
                <c:pt idx="44">
                  <c:v>3.7318922059356631E-16</c:v>
                </c:pt>
                <c:pt idx="45">
                  <c:v>1.0277123952888746E-16</c:v>
                </c:pt>
                <c:pt idx="46">
                  <c:v>2.7485589286014055E-17</c:v>
                </c:pt>
                <c:pt idx="47">
                  <c:v>7.1979785889966544E-18</c:v>
                </c:pt>
                <c:pt idx="48">
                  <c:v>1.8579555526103731E-18</c:v>
                </c:pt>
                <c:pt idx="49">
                  <c:v>4.7496911392219601E-19</c:v>
                </c:pt>
                <c:pt idx="50">
                  <c:v>1.2065616043580359E-19</c:v>
                </c:pt>
                <c:pt idx="51">
                  <c:v>3.0525281782059251E-20</c:v>
                </c:pt>
                <c:pt idx="52">
                  <c:v>7.7025334847080175E-21</c:v>
                </c:pt>
                <c:pt idx="53">
                  <c:v>1.940366115139915E-21</c:v>
                </c:pt>
                <c:pt idx="54">
                  <c:v>4.8828601827986321E-22</c:v>
                </c:pt>
              </c:numCache>
            </c:numRef>
          </c:yVal>
          <c:smooth val="1"/>
          <c:extLst xmlns:c16r2="http://schemas.microsoft.com/office/drawing/2015/06/chart">
            <c:ext xmlns:c16="http://schemas.microsoft.com/office/drawing/2014/chart" uri="{C3380CC4-5D6E-409C-BE32-E72D297353CC}">
              <c16:uniqueId val="{00000000-8A8D-470A-8BFB-423FCB17C2B2}"/>
            </c:ext>
          </c:extLst>
        </c:ser>
        <c:ser>
          <c:idx val="1"/>
          <c:order val="1"/>
          <c:tx>
            <c:v>alfa 1</c:v>
          </c:tx>
          <c:spPr>
            <a:ln w="28575">
              <a:solidFill>
                <a:schemeClr val="accent2">
                  <a:alpha val="20000"/>
                </a:schemeClr>
              </a:solidFill>
            </a:ln>
            <a:effectLst/>
          </c:spPr>
          <c:marker>
            <c:symbol val="circle"/>
            <c:size val="4"/>
            <c:spPr>
              <a:solidFill>
                <a:schemeClr val="accent2"/>
              </a:solidFill>
              <a:ln w="9525" cap="flat" cmpd="sng" algn="ctr">
                <a:solidFill>
                  <a:schemeClr val="accent2"/>
                </a:solidFill>
                <a:round/>
              </a:ln>
              <a:effectLst/>
            </c:spPr>
          </c:marker>
          <c:xVal>
            <c:numRef>
              <c:f>'Acido Triprotico'!$A$4:$A$58</c:f>
              <c:numCache>
                <c:formatCode>0.0</c:formatCode>
                <c:ptCount val="55"/>
                <c:pt idx="0">
                  <c:v>0</c:v>
                </c:pt>
                <c:pt idx="1">
                  <c:v>0.2</c:v>
                </c:pt>
                <c:pt idx="2">
                  <c:v>0.4</c:v>
                </c:pt>
                <c:pt idx="3">
                  <c:v>0.6</c:v>
                </c:pt>
                <c:pt idx="4">
                  <c:v>0.8</c:v>
                </c:pt>
                <c:pt idx="5">
                  <c:v>1</c:v>
                </c:pt>
                <c:pt idx="6">
                  <c:v>1.2</c:v>
                </c:pt>
                <c:pt idx="7">
                  <c:v>1.4</c:v>
                </c:pt>
                <c:pt idx="8">
                  <c:v>1.6</c:v>
                </c:pt>
                <c:pt idx="9">
                  <c:v>1.8</c:v>
                </c:pt>
                <c:pt idx="10">
                  <c:v>2</c:v>
                </c:pt>
                <c:pt idx="11">
                  <c:v>2.2000000000000002</c:v>
                </c:pt>
                <c:pt idx="12">
                  <c:v>2.4</c:v>
                </c:pt>
                <c:pt idx="13">
                  <c:v>2.6</c:v>
                </c:pt>
                <c:pt idx="14">
                  <c:v>2.8</c:v>
                </c:pt>
                <c:pt idx="15">
                  <c:v>3</c:v>
                </c:pt>
                <c:pt idx="16">
                  <c:v>3.2</c:v>
                </c:pt>
                <c:pt idx="17">
                  <c:v>3.4</c:v>
                </c:pt>
                <c:pt idx="18">
                  <c:v>3.8</c:v>
                </c:pt>
                <c:pt idx="19">
                  <c:v>4.2</c:v>
                </c:pt>
                <c:pt idx="20">
                  <c:v>4.5999999999999996</c:v>
                </c:pt>
                <c:pt idx="21">
                  <c:v>5</c:v>
                </c:pt>
                <c:pt idx="22">
                  <c:v>5.4</c:v>
                </c:pt>
                <c:pt idx="23">
                  <c:v>5.8</c:v>
                </c:pt>
                <c:pt idx="24">
                  <c:v>6.2</c:v>
                </c:pt>
                <c:pt idx="25">
                  <c:v>6.6</c:v>
                </c:pt>
                <c:pt idx="26">
                  <c:v>7</c:v>
                </c:pt>
                <c:pt idx="27">
                  <c:v>7.4</c:v>
                </c:pt>
                <c:pt idx="28">
                  <c:v>7.8</c:v>
                </c:pt>
                <c:pt idx="29">
                  <c:v>8.1999999999999993</c:v>
                </c:pt>
                <c:pt idx="30">
                  <c:v>8.6</c:v>
                </c:pt>
                <c:pt idx="31">
                  <c:v>9</c:v>
                </c:pt>
                <c:pt idx="32">
                  <c:v>9.4</c:v>
                </c:pt>
                <c:pt idx="33">
                  <c:v>9.8000000000000007</c:v>
                </c:pt>
                <c:pt idx="34">
                  <c:v>10</c:v>
                </c:pt>
                <c:pt idx="35">
                  <c:v>10.199999999999999</c:v>
                </c:pt>
                <c:pt idx="36">
                  <c:v>10.4</c:v>
                </c:pt>
                <c:pt idx="37">
                  <c:v>10.6</c:v>
                </c:pt>
                <c:pt idx="38">
                  <c:v>10.8</c:v>
                </c:pt>
                <c:pt idx="39">
                  <c:v>11</c:v>
                </c:pt>
                <c:pt idx="40">
                  <c:v>11.2</c:v>
                </c:pt>
                <c:pt idx="41">
                  <c:v>11.4</c:v>
                </c:pt>
                <c:pt idx="42">
                  <c:v>11.6</c:v>
                </c:pt>
                <c:pt idx="43">
                  <c:v>11.8</c:v>
                </c:pt>
                <c:pt idx="44">
                  <c:v>12</c:v>
                </c:pt>
                <c:pt idx="45">
                  <c:v>12.2</c:v>
                </c:pt>
                <c:pt idx="46">
                  <c:v>12.4</c:v>
                </c:pt>
                <c:pt idx="47">
                  <c:v>12.6</c:v>
                </c:pt>
                <c:pt idx="48">
                  <c:v>12.8</c:v>
                </c:pt>
                <c:pt idx="49">
                  <c:v>13</c:v>
                </c:pt>
                <c:pt idx="50">
                  <c:v>13.2</c:v>
                </c:pt>
                <c:pt idx="51">
                  <c:v>13.4</c:v>
                </c:pt>
                <c:pt idx="52">
                  <c:v>13.6</c:v>
                </c:pt>
                <c:pt idx="53">
                  <c:v>13.8</c:v>
                </c:pt>
                <c:pt idx="54">
                  <c:v>14</c:v>
                </c:pt>
              </c:numCache>
            </c:numRef>
          </c:xVal>
          <c:yVal>
            <c:numRef>
              <c:f>'Acido Triprotico'!$E$4:$E$58</c:f>
              <c:numCache>
                <c:formatCode>0.0E+00</c:formatCode>
                <c:ptCount val="55"/>
                <c:pt idx="0">
                  <c:v>5.7665539832182713E-3</c:v>
                </c:pt>
                <c:pt idx="1">
                  <c:v>9.1086503219282352E-3</c:v>
                </c:pt>
                <c:pt idx="2">
                  <c:v>1.4359735107052574E-2</c:v>
                </c:pt>
                <c:pt idx="3">
                  <c:v>2.2569090491945373E-2</c:v>
                </c:pt>
                <c:pt idx="4">
                  <c:v>3.5303572286379634E-2</c:v>
                </c:pt>
                <c:pt idx="5">
                  <c:v>5.4820412573211401E-2</c:v>
                </c:pt>
                <c:pt idx="6">
                  <c:v>8.4185170464038964E-2</c:v>
                </c:pt>
                <c:pt idx="7">
                  <c:v>0.12716305150536053</c:v>
                </c:pt>
                <c:pt idx="8">
                  <c:v>0.1875875897740033</c:v>
                </c:pt>
                <c:pt idx="9">
                  <c:v>0.26791110228509379</c:v>
                </c:pt>
                <c:pt idx="10">
                  <c:v>0.36708712530641752</c:v>
                </c:pt>
                <c:pt idx="11">
                  <c:v>0.47895589355350582</c:v>
                </c:pt>
                <c:pt idx="12">
                  <c:v>0.59297233941619709</c:v>
                </c:pt>
                <c:pt idx="13">
                  <c:v>0.69777454472903921</c:v>
                </c:pt>
                <c:pt idx="14">
                  <c:v>0.78534431140457395</c:v>
                </c:pt>
                <c:pt idx="15">
                  <c:v>0.85286115802638796</c:v>
                </c:pt>
                <c:pt idx="16">
                  <c:v>0.90174570884186211</c:v>
                </c:pt>
                <c:pt idx="17">
                  <c:v>0.93552766662266384</c:v>
                </c:pt>
                <c:pt idx="18">
                  <c:v>0.97274391227603973</c:v>
                </c:pt>
                <c:pt idx="19">
                  <c:v>0.9875353705186718</c:v>
                </c:pt>
                <c:pt idx="20">
                  <c:v>0.99136519123175182</c:v>
                </c:pt>
                <c:pt idx="21">
                  <c:v>0.98743572812157587</c:v>
                </c:pt>
                <c:pt idx="22">
                  <c:v>0.97246261600634654</c:v>
                </c:pt>
                <c:pt idx="23">
                  <c:v>0.93486015462682681</c:v>
                </c:pt>
                <c:pt idx="24">
                  <c:v>0.85146389382694676</c:v>
                </c:pt>
                <c:pt idx="25">
                  <c:v>0.69542635999043212</c:v>
                </c:pt>
                <c:pt idx="26">
                  <c:v>0.47617858501819205</c:v>
                </c:pt>
                <c:pt idx="27">
                  <c:v>0.26572394644444919</c:v>
                </c:pt>
                <c:pt idx="28">
                  <c:v>0.1259139010507708</c:v>
                </c:pt>
                <c:pt idx="29">
                  <c:v>5.4222089642933513E-2</c:v>
                </c:pt>
                <c:pt idx="30">
                  <c:v>2.2297748445030262E-2</c:v>
                </c:pt>
                <c:pt idx="31">
                  <c:v>8.9805301965984671E-3</c:v>
                </c:pt>
                <c:pt idx="32">
                  <c:v>3.5774530357226583E-3</c:v>
                </c:pt>
                <c:pt idx="33">
                  <c:v>1.4103050540374075E-3</c:v>
                </c:pt>
                <c:pt idx="34">
                  <c:v>8.8012673823695254E-4</c:v>
                </c:pt>
                <c:pt idx="35">
                  <c:v>5.456129971907499E-4</c:v>
                </c:pt>
                <c:pt idx="36">
                  <c:v>3.3487688583667968E-4</c:v>
                </c:pt>
                <c:pt idx="37">
                  <c:v>2.0250862501094337E-4</c:v>
                </c:pt>
                <c:pt idx="38">
                  <c:v>1.1986285728697611E-4</c:v>
                </c:pt>
                <c:pt idx="39">
                  <c:v>6.8865780593614837E-5</c:v>
                </c:pt>
                <c:pt idx="40">
                  <c:v>3.8056579343396528E-5</c:v>
                </c:pt>
                <c:pt idx="41">
                  <c:v>2.0063622037483118E-5</c:v>
                </c:pt>
                <c:pt idx="42">
                  <c:v>1.0042073361575029E-5</c:v>
                </c:pt>
                <c:pt idx="43">
                  <c:v>4.7723577724053256E-6</c:v>
                </c:pt>
                <c:pt idx="44">
                  <c:v>2.1644974794426845E-6</c:v>
                </c:pt>
                <c:pt idx="45">
                  <c:v>9.447123398787212E-7</c:v>
                </c:pt>
                <c:pt idx="46">
                  <c:v>4.0043593697958691E-7</c:v>
                </c:pt>
                <c:pt idx="47">
                  <c:v>1.662028796066666E-7</c:v>
                </c:pt>
                <c:pt idx="48">
                  <c:v>6.7992860694962105E-8</c:v>
                </c:pt>
                <c:pt idx="49">
                  <c:v>2.7548208607487364E-8</c:v>
                </c:pt>
                <c:pt idx="50">
                  <c:v>1.109117338358568E-8</c:v>
                </c:pt>
                <c:pt idx="51">
                  <c:v>4.4472103853289643E-9</c:v>
                </c:pt>
                <c:pt idx="52">
                  <c:v>1.7785316107805963E-9</c:v>
                </c:pt>
                <c:pt idx="53">
                  <c:v>7.1008718577025937E-10</c:v>
                </c:pt>
                <c:pt idx="54">
                  <c:v>2.832058906023206E-10</c:v>
                </c:pt>
              </c:numCache>
            </c:numRef>
          </c:yVal>
          <c:smooth val="1"/>
          <c:extLst xmlns:c16r2="http://schemas.microsoft.com/office/drawing/2015/06/chart">
            <c:ext xmlns:c16="http://schemas.microsoft.com/office/drawing/2014/chart" uri="{C3380CC4-5D6E-409C-BE32-E72D297353CC}">
              <c16:uniqueId val="{00000001-8A8D-470A-8BFB-423FCB17C2B2}"/>
            </c:ext>
          </c:extLst>
        </c:ser>
        <c:ser>
          <c:idx val="2"/>
          <c:order val="2"/>
          <c:tx>
            <c:v>alfa 2</c:v>
          </c:tx>
          <c:spPr>
            <a:ln w="28575">
              <a:solidFill>
                <a:schemeClr val="accent3">
                  <a:alpha val="20000"/>
                </a:schemeClr>
              </a:solidFill>
            </a:ln>
            <a:effectLst/>
          </c:spPr>
          <c:marker>
            <c:symbol val="circle"/>
            <c:size val="4"/>
            <c:spPr>
              <a:solidFill>
                <a:schemeClr val="accent3"/>
              </a:solidFill>
              <a:ln w="9525" cap="flat" cmpd="sng" algn="ctr">
                <a:solidFill>
                  <a:schemeClr val="accent3"/>
                </a:solidFill>
                <a:round/>
              </a:ln>
              <a:effectLst/>
            </c:spPr>
          </c:marker>
          <c:xVal>
            <c:numRef>
              <c:f>'Acido Triprotico'!$A$4:$A$58</c:f>
              <c:numCache>
                <c:formatCode>0.0</c:formatCode>
                <c:ptCount val="55"/>
                <c:pt idx="0">
                  <c:v>0</c:v>
                </c:pt>
                <c:pt idx="1">
                  <c:v>0.2</c:v>
                </c:pt>
                <c:pt idx="2">
                  <c:v>0.4</c:v>
                </c:pt>
                <c:pt idx="3">
                  <c:v>0.6</c:v>
                </c:pt>
                <c:pt idx="4">
                  <c:v>0.8</c:v>
                </c:pt>
                <c:pt idx="5">
                  <c:v>1</c:v>
                </c:pt>
                <c:pt idx="6">
                  <c:v>1.2</c:v>
                </c:pt>
                <c:pt idx="7">
                  <c:v>1.4</c:v>
                </c:pt>
                <c:pt idx="8">
                  <c:v>1.6</c:v>
                </c:pt>
                <c:pt idx="9">
                  <c:v>1.8</c:v>
                </c:pt>
                <c:pt idx="10">
                  <c:v>2</c:v>
                </c:pt>
                <c:pt idx="11">
                  <c:v>2.2000000000000002</c:v>
                </c:pt>
                <c:pt idx="12">
                  <c:v>2.4</c:v>
                </c:pt>
                <c:pt idx="13">
                  <c:v>2.6</c:v>
                </c:pt>
                <c:pt idx="14">
                  <c:v>2.8</c:v>
                </c:pt>
                <c:pt idx="15">
                  <c:v>3</c:v>
                </c:pt>
                <c:pt idx="16">
                  <c:v>3.2</c:v>
                </c:pt>
                <c:pt idx="17">
                  <c:v>3.4</c:v>
                </c:pt>
                <c:pt idx="18">
                  <c:v>3.8</c:v>
                </c:pt>
                <c:pt idx="19">
                  <c:v>4.2</c:v>
                </c:pt>
                <c:pt idx="20">
                  <c:v>4.5999999999999996</c:v>
                </c:pt>
                <c:pt idx="21">
                  <c:v>5</c:v>
                </c:pt>
                <c:pt idx="22">
                  <c:v>5.4</c:v>
                </c:pt>
                <c:pt idx="23">
                  <c:v>5.8</c:v>
                </c:pt>
                <c:pt idx="24">
                  <c:v>6.2</c:v>
                </c:pt>
                <c:pt idx="25">
                  <c:v>6.6</c:v>
                </c:pt>
                <c:pt idx="26">
                  <c:v>7</c:v>
                </c:pt>
                <c:pt idx="27">
                  <c:v>7.4</c:v>
                </c:pt>
                <c:pt idx="28">
                  <c:v>7.8</c:v>
                </c:pt>
                <c:pt idx="29">
                  <c:v>8.1999999999999993</c:v>
                </c:pt>
                <c:pt idx="30">
                  <c:v>8.6</c:v>
                </c:pt>
                <c:pt idx="31">
                  <c:v>9</c:v>
                </c:pt>
                <c:pt idx="32">
                  <c:v>9.4</c:v>
                </c:pt>
                <c:pt idx="33">
                  <c:v>9.8000000000000007</c:v>
                </c:pt>
                <c:pt idx="34">
                  <c:v>10</c:v>
                </c:pt>
                <c:pt idx="35">
                  <c:v>10.199999999999999</c:v>
                </c:pt>
                <c:pt idx="36">
                  <c:v>10.4</c:v>
                </c:pt>
                <c:pt idx="37">
                  <c:v>10.6</c:v>
                </c:pt>
                <c:pt idx="38">
                  <c:v>10.8</c:v>
                </c:pt>
                <c:pt idx="39">
                  <c:v>11</c:v>
                </c:pt>
                <c:pt idx="40">
                  <c:v>11.2</c:v>
                </c:pt>
                <c:pt idx="41">
                  <c:v>11.4</c:v>
                </c:pt>
                <c:pt idx="42">
                  <c:v>11.6</c:v>
                </c:pt>
                <c:pt idx="43">
                  <c:v>11.8</c:v>
                </c:pt>
                <c:pt idx="44">
                  <c:v>12</c:v>
                </c:pt>
                <c:pt idx="45">
                  <c:v>12.2</c:v>
                </c:pt>
                <c:pt idx="46">
                  <c:v>12.4</c:v>
                </c:pt>
                <c:pt idx="47">
                  <c:v>12.6</c:v>
                </c:pt>
                <c:pt idx="48">
                  <c:v>12.8</c:v>
                </c:pt>
                <c:pt idx="49">
                  <c:v>13</c:v>
                </c:pt>
                <c:pt idx="50">
                  <c:v>13.2</c:v>
                </c:pt>
                <c:pt idx="51">
                  <c:v>13.4</c:v>
                </c:pt>
                <c:pt idx="52">
                  <c:v>13.6</c:v>
                </c:pt>
                <c:pt idx="53">
                  <c:v>13.8</c:v>
                </c:pt>
                <c:pt idx="54">
                  <c:v>14</c:v>
                </c:pt>
              </c:numCache>
            </c:numRef>
          </c:xVal>
          <c:yVal>
            <c:numRef>
              <c:f>'Acido Triprotico'!$F$4:$F$58</c:f>
              <c:numCache>
                <c:formatCode>0.0E+00</c:formatCode>
                <c:ptCount val="55"/>
                <c:pt idx="0">
                  <c:v>6.3432093815400986E-10</c:v>
                </c:pt>
                <c:pt idx="1">
                  <c:v>1.587986167650607E-9</c:v>
                </c:pt>
                <c:pt idx="2">
                  <c:v>3.9677026153024847E-9</c:v>
                </c:pt>
                <c:pt idx="3">
                  <c:v>9.8834084334856321E-9</c:v>
                </c:pt>
                <c:pt idx="4">
                  <c:v>2.4502553042526508E-8</c:v>
                </c:pt>
                <c:pt idx="5">
                  <c:v>6.0302453830532542E-8</c:v>
                </c:pt>
                <c:pt idx="6">
                  <c:v>1.4676695393209715E-7</c:v>
                </c:pt>
                <c:pt idx="7">
                  <c:v>3.5136105803223587E-7</c:v>
                </c:pt>
                <c:pt idx="8">
                  <c:v>8.2147961055466537E-7</c:v>
                </c:pt>
                <c:pt idx="9">
                  <c:v>1.8594452542002074E-6</c:v>
                </c:pt>
                <c:pt idx="10">
                  <c:v>4.0379583783705936E-6</c:v>
                </c:pt>
                <c:pt idx="11">
                  <c:v>8.3500332870029026E-6</c:v>
                </c:pt>
                <c:pt idx="12">
                  <c:v>1.6384270910040431E-5</c:v>
                </c:pt>
                <c:pt idx="13">
                  <c:v>3.0556795465496604E-5</c:v>
                </c:pt>
                <c:pt idx="14">
                  <c:v>5.4507063734910163E-5</c:v>
                </c:pt>
                <c:pt idx="15">
                  <c:v>9.3814727382902696E-5</c:v>
                </c:pt>
                <c:pt idx="16">
                  <c:v>1.5720876988019396E-4</c:v>
                </c:pt>
                <c:pt idx="17">
                  <c:v>2.5849331773004165E-4</c:v>
                </c:pt>
                <c:pt idx="18">
                  <c:v>6.7513590732386111E-4</c:v>
                </c:pt>
                <c:pt idx="19">
                  <c:v>1.7216518946545686E-3</c:v>
                </c:pt>
                <c:pt idx="20">
                  <c:v>4.3413655039314962E-3</c:v>
                </c:pt>
                <c:pt idx="21">
                  <c:v>1.0861793009337335E-2</c:v>
                </c:pt>
                <c:pt idx="22">
                  <c:v>2.6869872153263225E-2</c:v>
                </c:pt>
                <c:pt idx="23">
                  <c:v>6.4884256868605508E-2</c:v>
                </c:pt>
                <c:pt idx="24">
                  <c:v>0.14844272618480381</c:v>
                </c:pt>
                <c:pt idx="25">
                  <c:v>0.30453964255451993</c:v>
                </c:pt>
                <c:pt idx="26">
                  <c:v>0.52379644352001131</c:v>
                </c:pt>
                <c:pt idx="27">
                  <c:v>0.73421521316109228</c:v>
                </c:pt>
                <c:pt idx="28">
                  <c:v>0.87390930704149783</c:v>
                </c:pt>
                <c:pt idx="29">
                  <c:v>0.9452984283171173</c:v>
                </c:pt>
                <c:pt idx="30">
                  <c:v>0.97645828974811011</c:v>
                </c:pt>
                <c:pt idx="31">
                  <c:v>0.98785832162583165</c:v>
                </c:pt>
                <c:pt idx="32">
                  <c:v>0.9884771313773979</c:v>
                </c:pt>
                <c:pt idx="33">
                  <c:v>0.97882656498268428</c:v>
                </c:pt>
                <c:pt idx="34" formatCode="0.000">
                  <c:v>0.9681394120606478</c:v>
                </c:pt>
                <c:pt idx="35">
                  <c:v>0.95121215746251864</c:v>
                </c:pt>
                <c:pt idx="36">
                  <c:v>0.92528997633527565</c:v>
                </c:pt>
                <c:pt idx="37">
                  <c:v>0.88682149287364598</c:v>
                </c:pt>
                <c:pt idx="38">
                  <c:v>0.83191185149158997</c:v>
                </c:pt>
                <c:pt idx="39">
                  <c:v>0.75752358652976337</c:v>
                </c:pt>
                <c:pt idx="40">
                  <c:v>0.66347174882675919</c:v>
                </c:pt>
                <c:pt idx="41">
                  <c:v>0.55437293959179745</c:v>
                </c:pt>
                <c:pt idx="42">
                  <c:v>0.43976035537140229</c:v>
                </c:pt>
                <c:pt idx="43">
                  <c:v>0.33122696056849166</c:v>
                </c:pt>
                <c:pt idx="44">
                  <c:v>0.23809472273869528</c:v>
                </c:pt>
                <c:pt idx="45">
                  <c:v>0.16469949719385754</c:v>
                </c:pt>
                <c:pt idx="46">
                  <c:v>0.11064345564666371</c:v>
                </c:pt>
                <c:pt idx="47">
                  <c:v>7.2783213951858994E-2</c:v>
                </c:pt>
                <c:pt idx="48">
                  <c:v>4.7190654310475762E-2</c:v>
                </c:pt>
                <c:pt idx="49">
                  <c:v>3.0303029468236101E-2</c:v>
                </c:pt>
                <c:pt idx="50">
                  <c:v>1.9336157711255957E-2</c:v>
                </c:pt>
                <c:pt idx="51">
                  <c:v>1.2287976167473992E-2</c:v>
                </c:pt>
                <c:pt idx="52">
                  <c:v>7.7885080603860013E-3</c:v>
                </c:pt>
                <c:pt idx="53">
                  <c:v>4.9283819759131983E-3</c:v>
                </c:pt>
                <c:pt idx="54">
                  <c:v>3.1152647966255268E-3</c:v>
                </c:pt>
              </c:numCache>
            </c:numRef>
          </c:yVal>
          <c:smooth val="1"/>
          <c:extLst xmlns:c16r2="http://schemas.microsoft.com/office/drawing/2015/06/chart">
            <c:ext xmlns:c16="http://schemas.microsoft.com/office/drawing/2014/chart" uri="{C3380CC4-5D6E-409C-BE32-E72D297353CC}">
              <c16:uniqueId val="{00000002-8A8D-470A-8BFB-423FCB17C2B2}"/>
            </c:ext>
          </c:extLst>
        </c:ser>
        <c:ser>
          <c:idx val="3"/>
          <c:order val="3"/>
          <c:tx>
            <c:v>alfa 3</c:v>
          </c:tx>
          <c:spPr>
            <a:ln w="28575">
              <a:solidFill>
                <a:schemeClr val="accent4">
                  <a:alpha val="20000"/>
                </a:schemeClr>
              </a:solidFill>
            </a:ln>
            <a:effectLst/>
          </c:spPr>
          <c:marker>
            <c:symbol val="circle"/>
            <c:size val="4"/>
            <c:spPr>
              <a:solidFill>
                <a:schemeClr val="accent4"/>
              </a:solidFill>
              <a:ln w="9525" cap="flat" cmpd="sng" algn="ctr">
                <a:solidFill>
                  <a:schemeClr val="accent4"/>
                </a:solidFill>
                <a:round/>
              </a:ln>
              <a:effectLst/>
            </c:spPr>
          </c:marker>
          <c:xVal>
            <c:numRef>
              <c:f>'Acido Triprotico'!$A$4:$A$58</c:f>
              <c:numCache>
                <c:formatCode>0.0</c:formatCode>
                <c:ptCount val="55"/>
                <c:pt idx="0">
                  <c:v>0</c:v>
                </c:pt>
                <c:pt idx="1">
                  <c:v>0.2</c:v>
                </c:pt>
                <c:pt idx="2">
                  <c:v>0.4</c:v>
                </c:pt>
                <c:pt idx="3">
                  <c:v>0.6</c:v>
                </c:pt>
                <c:pt idx="4">
                  <c:v>0.8</c:v>
                </c:pt>
                <c:pt idx="5">
                  <c:v>1</c:v>
                </c:pt>
                <c:pt idx="6">
                  <c:v>1.2</c:v>
                </c:pt>
                <c:pt idx="7">
                  <c:v>1.4</c:v>
                </c:pt>
                <c:pt idx="8">
                  <c:v>1.6</c:v>
                </c:pt>
                <c:pt idx="9">
                  <c:v>1.8</c:v>
                </c:pt>
                <c:pt idx="10">
                  <c:v>2</c:v>
                </c:pt>
                <c:pt idx="11">
                  <c:v>2.2000000000000002</c:v>
                </c:pt>
                <c:pt idx="12">
                  <c:v>2.4</c:v>
                </c:pt>
                <c:pt idx="13">
                  <c:v>2.6</c:v>
                </c:pt>
                <c:pt idx="14">
                  <c:v>2.8</c:v>
                </c:pt>
                <c:pt idx="15">
                  <c:v>3</c:v>
                </c:pt>
                <c:pt idx="16">
                  <c:v>3.2</c:v>
                </c:pt>
                <c:pt idx="17">
                  <c:v>3.4</c:v>
                </c:pt>
                <c:pt idx="18">
                  <c:v>3.8</c:v>
                </c:pt>
                <c:pt idx="19">
                  <c:v>4.2</c:v>
                </c:pt>
                <c:pt idx="20">
                  <c:v>4.5999999999999996</c:v>
                </c:pt>
                <c:pt idx="21">
                  <c:v>5</c:v>
                </c:pt>
                <c:pt idx="22">
                  <c:v>5.4</c:v>
                </c:pt>
                <c:pt idx="23">
                  <c:v>5.8</c:v>
                </c:pt>
                <c:pt idx="24">
                  <c:v>6.2</c:v>
                </c:pt>
                <c:pt idx="25">
                  <c:v>6.6</c:v>
                </c:pt>
                <c:pt idx="26">
                  <c:v>7</c:v>
                </c:pt>
                <c:pt idx="27">
                  <c:v>7.4</c:v>
                </c:pt>
                <c:pt idx="28">
                  <c:v>7.8</c:v>
                </c:pt>
                <c:pt idx="29">
                  <c:v>8.1999999999999993</c:v>
                </c:pt>
                <c:pt idx="30">
                  <c:v>8.6</c:v>
                </c:pt>
                <c:pt idx="31">
                  <c:v>9</c:v>
                </c:pt>
                <c:pt idx="32">
                  <c:v>9.4</c:v>
                </c:pt>
                <c:pt idx="33">
                  <c:v>9.8000000000000007</c:v>
                </c:pt>
                <c:pt idx="34">
                  <c:v>10</c:v>
                </c:pt>
                <c:pt idx="35">
                  <c:v>10.199999999999999</c:v>
                </c:pt>
                <c:pt idx="36">
                  <c:v>10.4</c:v>
                </c:pt>
                <c:pt idx="37">
                  <c:v>10.6</c:v>
                </c:pt>
                <c:pt idx="38">
                  <c:v>10.8</c:v>
                </c:pt>
                <c:pt idx="39">
                  <c:v>11</c:v>
                </c:pt>
                <c:pt idx="40">
                  <c:v>11.2</c:v>
                </c:pt>
                <c:pt idx="41">
                  <c:v>11.4</c:v>
                </c:pt>
                <c:pt idx="42">
                  <c:v>11.6</c:v>
                </c:pt>
                <c:pt idx="43">
                  <c:v>11.8</c:v>
                </c:pt>
                <c:pt idx="44">
                  <c:v>12</c:v>
                </c:pt>
                <c:pt idx="45">
                  <c:v>12.2</c:v>
                </c:pt>
                <c:pt idx="46">
                  <c:v>12.4</c:v>
                </c:pt>
                <c:pt idx="47">
                  <c:v>12.6</c:v>
                </c:pt>
                <c:pt idx="48">
                  <c:v>12.8</c:v>
                </c:pt>
                <c:pt idx="49">
                  <c:v>13</c:v>
                </c:pt>
                <c:pt idx="50">
                  <c:v>13.2</c:v>
                </c:pt>
                <c:pt idx="51">
                  <c:v>13.4</c:v>
                </c:pt>
                <c:pt idx="52">
                  <c:v>13.6</c:v>
                </c:pt>
                <c:pt idx="53">
                  <c:v>13.8</c:v>
                </c:pt>
                <c:pt idx="54">
                  <c:v>14</c:v>
                </c:pt>
              </c:numCache>
            </c:numRef>
          </c:xVal>
          <c:yVal>
            <c:numRef>
              <c:f>'Acido Triprotico'!$G$4:$G$58</c:f>
              <c:numCache>
                <c:formatCode>0.0E+00</c:formatCode>
                <c:ptCount val="55"/>
                <c:pt idx="0">
                  <c:v>2.0298270020928314E-21</c:v>
                </c:pt>
                <c:pt idx="1">
                  <c:v>8.0537230938619502E-21</c:v>
                </c:pt>
                <c:pt idx="2">
                  <c:v>3.1892538763658838E-20</c:v>
                </c:pt>
                <c:pt idx="3">
                  <c:v>1.2590898454014518E-19</c:v>
                </c:pt>
                <c:pt idx="4">
                  <c:v>4.947221056223234E-19</c:v>
                </c:pt>
                <c:pt idx="5">
                  <c:v>1.9296785225770411E-18</c:v>
                </c:pt>
                <c:pt idx="6">
                  <c:v>7.4435182772875088E-18</c:v>
                </c:pt>
                <c:pt idx="7">
                  <c:v>2.8242530375424745E-17</c:v>
                </c:pt>
                <c:pt idx="8">
                  <c:v>1.0465181549609822E-16</c:v>
                </c:pt>
                <c:pt idx="9">
                  <c:v>3.7543380473486772E-16</c:v>
                </c:pt>
                <c:pt idx="10">
                  <c:v>1.2921466810785895E-15</c:v>
                </c:pt>
                <c:pt idx="11">
                  <c:v>4.2348514922862746E-15</c:v>
                </c:pt>
                <c:pt idx="12">
                  <c:v>1.316973689251446E-14</c:v>
                </c:pt>
                <c:pt idx="13">
                  <c:v>3.892761402864256E-14</c:v>
                </c:pt>
                <c:pt idx="14">
                  <c:v>1.1005322300669299E-13</c:v>
                </c:pt>
                <c:pt idx="15">
                  <c:v>3.002071276252886E-13</c:v>
                </c:pt>
                <c:pt idx="16">
                  <c:v>7.9730914937057743E-13</c:v>
                </c:pt>
                <c:pt idx="17">
                  <c:v>2.0777787438143577E-12</c:v>
                </c:pt>
                <c:pt idx="18">
                  <c:v>1.3631422695945269E-11</c:v>
                </c:pt>
                <c:pt idx="19">
                  <c:v>8.7316299764025765E-11</c:v>
                </c:pt>
                <c:pt idx="20">
                  <c:v>5.5306519587479234E-10</c:v>
                </c:pt>
                <c:pt idx="21">
                  <c:v>3.4757737629879464E-9</c:v>
                </c:pt>
                <c:pt idx="22">
                  <c:v>2.1598101529017317E-8</c:v>
                </c:pt>
                <c:pt idx="23">
                  <c:v>1.3100543491963562E-7</c:v>
                </c:pt>
                <c:pt idx="24">
                  <c:v>7.5285077184212753E-7</c:v>
                </c:pt>
                <c:pt idx="25">
                  <c:v>3.87966129340011E-6</c:v>
                </c:pt>
                <c:pt idx="26">
                  <c:v>1.6761486192640361E-5</c:v>
                </c:pt>
                <c:pt idx="27">
                  <c:v>5.9016487415912595E-5</c:v>
                </c:pt>
                <c:pt idx="28">
                  <c:v>1.764478386199774E-4</c:v>
                </c:pt>
                <c:pt idx="29">
                  <c:v>4.7942305404287638E-4</c:v>
                </c:pt>
                <c:pt idx="30">
                  <c:v>1.2439521500644062E-3</c:v>
                </c:pt>
                <c:pt idx="31">
                  <c:v>3.1611466292026606E-3</c:v>
                </c:pt>
                <c:pt idx="32">
                  <c:v>7.9454153413260967E-3</c:v>
                </c:pt>
                <c:pt idx="33">
                  <c:v>1.9763129924740646E-2</c:v>
                </c:pt>
                <c:pt idx="34">
                  <c:v>3.0980461185940725E-2</c:v>
                </c:pt>
                <c:pt idx="35">
                  <c:v>4.824222953435512E-2</c:v>
                </c:pt>
                <c:pt idx="36">
                  <c:v>7.4375146776589046E-2</c:v>
                </c:pt>
                <c:pt idx="37">
                  <c:v>0.112975998500466</c:v>
                </c:pt>
                <c:pt idx="38">
                  <c:v>0.16796828565079558</c:v>
                </c:pt>
                <c:pt idx="39">
                  <c:v>0.24240754768952424</c:v>
                </c:pt>
                <c:pt idx="40">
                  <c:v>0.33649019459385598</c:v>
                </c:pt>
                <c:pt idx="41">
                  <c:v>0.44560699678615129</c:v>
                </c:pt>
                <c:pt idx="42">
                  <c:v>0.5602296025552318</c:v>
                </c:pt>
                <c:pt idx="43">
                  <c:v>0.6687682670737346</c:v>
                </c:pt>
                <c:pt idx="44">
                  <c:v>0.76190311276382494</c:v>
                </c:pt>
                <c:pt idx="45">
                  <c:v>0.83529955809380252</c:v>
                </c:pt>
                <c:pt idx="46">
                  <c:v>0.88935614391739926</c:v>
                </c:pt>
                <c:pt idx="47">
                  <c:v>0.92721661984526138</c:v>
                </c:pt>
                <c:pt idx="48">
                  <c:v>0.95280927769666357</c:v>
                </c:pt>
                <c:pt idx="49">
                  <c:v>0.96969694298355524</c:v>
                </c:pt>
                <c:pt idx="50">
                  <c:v>0.98066383119757061</c:v>
                </c:pt>
                <c:pt idx="51">
                  <c:v>0.98771201938531561</c:v>
                </c:pt>
                <c:pt idx="52">
                  <c:v>0.99221149016108245</c:v>
                </c:pt>
                <c:pt idx="53">
                  <c:v>0.99507161731399973</c:v>
                </c:pt>
                <c:pt idx="54">
                  <c:v>0.9968847349201686</c:v>
                </c:pt>
              </c:numCache>
            </c:numRef>
          </c:yVal>
          <c:smooth val="1"/>
          <c:extLst xmlns:c16r2="http://schemas.microsoft.com/office/drawing/2015/06/chart">
            <c:ext xmlns:c16="http://schemas.microsoft.com/office/drawing/2014/chart" uri="{C3380CC4-5D6E-409C-BE32-E72D297353CC}">
              <c16:uniqueId val="{00000003-8A8D-470A-8BFB-423FCB17C2B2}"/>
            </c:ext>
          </c:extLst>
        </c:ser>
        <c:dLbls>
          <c:showLegendKey val="0"/>
          <c:showVal val="0"/>
          <c:showCatName val="0"/>
          <c:showSerName val="0"/>
          <c:showPercent val="0"/>
          <c:showBubbleSize val="0"/>
        </c:dLbls>
        <c:axId val="399693168"/>
        <c:axId val="399693560"/>
      </c:scatterChart>
      <c:valAx>
        <c:axId val="399693168"/>
        <c:scaling>
          <c:orientation val="minMax"/>
          <c:max val="14"/>
        </c:scaling>
        <c:delete val="0"/>
        <c:axPos val="b"/>
        <c:majorGridlines>
          <c:spPr>
            <a:ln w="9525" cap="flat" cmpd="sng" algn="ctr">
              <a:solidFill>
                <a:schemeClr val="dk1">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r>
                  <a:rPr lang="en-US" sz="1200">
                    <a:solidFill>
                      <a:schemeClr val="tx1"/>
                    </a:solidFill>
                  </a:rPr>
                  <a:t>pH</a:t>
                </a:r>
                <a:endParaRPr lang="en-US">
                  <a:solidFill>
                    <a:schemeClr val="tx1"/>
                  </a:solidFill>
                </a:endParaRPr>
              </a:p>
            </c:rich>
          </c:tx>
          <c:layout>
            <c:manualLayout>
              <c:xMode val="edge"/>
              <c:yMode val="edge"/>
              <c:x val="0.51538079615048116"/>
              <c:y val="0.9136574074074074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VE"/>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VE"/>
          </a:p>
        </c:txPr>
        <c:crossAx val="399693560"/>
        <c:crosses val="autoZero"/>
        <c:crossBetween val="midCat"/>
      </c:valAx>
      <c:valAx>
        <c:axId val="399693560"/>
        <c:scaling>
          <c:orientation val="minMax"/>
          <c:max val="1"/>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1300" b="1" i="0" u="none" strike="noStrike" kern="1200" baseline="0">
                    <a:solidFill>
                      <a:schemeClr val="dk1">
                        <a:lumMod val="50000"/>
                        <a:lumOff val="50000"/>
                      </a:schemeClr>
                    </a:solidFill>
                    <a:latin typeface="+mn-lt"/>
                    <a:ea typeface="+mn-ea"/>
                    <a:cs typeface="+mn-cs"/>
                  </a:defRPr>
                </a:pPr>
                <a:r>
                  <a:rPr lang="en-US" sz="1300">
                    <a:solidFill>
                      <a:schemeClr val="tx1"/>
                    </a:solidFill>
                    <a:latin typeface="Symbol" panose="05050102010706020507" pitchFamily="18" charset="2"/>
                  </a:rPr>
                  <a:t>a</a:t>
                </a:r>
              </a:p>
            </c:rich>
          </c:tx>
          <c:layout>
            <c:manualLayout>
              <c:xMode val="edge"/>
              <c:yMode val="edge"/>
              <c:x val="0"/>
              <c:y val="0.38770815106445028"/>
            </c:manualLayout>
          </c:layout>
          <c:overlay val="0"/>
          <c:spPr>
            <a:noFill/>
            <a:ln>
              <a:noFill/>
            </a:ln>
            <a:effectLst/>
          </c:spPr>
          <c:txPr>
            <a:bodyPr rot="-5400000" spcFirstLastPara="1" vertOverflow="ellipsis" vert="horz" wrap="square" anchor="ctr" anchorCtr="1"/>
            <a:lstStyle/>
            <a:p>
              <a:pPr>
                <a:defRPr sz="1300" b="1" i="0" u="none" strike="noStrike" kern="1200" baseline="0">
                  <a:solidFill>
                    <a:schemeClr val="dk1">
                      <a:lumMod val="50000"/>
                      <a:lumOff val="50000"/>
                    </a:schemeClr>
                  </a:solidFill>
                  <a:latin typeface="+mn-lt"/>
                  <a:ea typeface="+mn-ea"/>
                  <a:cs typeface="+mn-cs"/>
                </a:defRPr>
              </a:pPr>
              <a:endParaRPr lang="es-VE"/>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VE"/>
          </a:p>
        </c:txPr>
        <c:crossAx val="399693168"/>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a:effectLst/>
  </c:spPr>
  <c:txPr>
    <a:bodyPr/>
    <a:lstStyle/>
    <a:p>
      <a:pPr>
        <a:defRPr/>
      </a:pPr>
      <a:endParaRPr lang="es-V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9064967872392"/>
          <c:y val="4.6153851236589528E-2"/>
          <c:w val="0.83759619451542078"/>
          <c:h val="0.82369955659925742"/>
        </c:manualLayout>
      </c:layout>
      <c:scatterChart>
        <c:scatterStyle val="smoothMarker"/>
        <c:varyColors val="0"/>
        <c:ser>
          <c:idx val="0"/>
          <c:order val="0"/>
          <c:tx>
            <c:v>alfa 0</c:v>
          </c:tx>
          <c:spPr>
            <a:ln w="28575">
              <a:solidFill>
                <a:schemeClr val="accent1">
                  <a:alpha val="20000"/>
                </a:schemeClr>
              </a:solidFill>
            </a:ln>
            <a:effectLst/>
          </c:spPr>
          <c:marker>
            <c:symbol val="circle"/>
            <c:size val="4"/>
            <c:spPr>
              <a:solidFill>
                <a:schemeClr val="accent1"/>
              </a:solidFill>
              <a:ln w="9525" cap="flat" cmpd="sng" algn="ctr">
                <a:solidFill>
                  <a:schemeClr val="accent1"/>
                </a:solidFill>
                <a:round/>
              </a:ln>
              <a:effectLst/>
            </c:spPr>
          </c:marker>
          <c:xVal>
            <c:numRef>
              <c:f>'Acido Monoprotico'!$A$4:$A$58</c:f>
              <c:numCache>
                <c:formatCode>0.0</c:formatCode>
                <c:ptCount val="55"/>
                <c:pt idx="0">
                  <c:v>0</c:v>
                </c:pt>
                <c:pt idx="1">
                  <c:v>0.2</c:v>
                </c:pt>
                <c:pt idx="2">
                  <c:v>0.4</c:v>
                </c:pt>
                <c:pt idx="3">
                  <c:v>0.6</c:v>
                </c:pt>
                <c:pt idx="4">
                  <c:v>0.8</c:v>
                </c:pt>
                <c:pt idx="5">
                  <c:v>1</c:v>
                </c:pt>
                <c:pt idx="6">
                  <c:v>1.2</c:v>
                </c:pt>
                <c:pt idx="7">
                  <c:v>1.4</c:v>
                </c:pt>
                <c:pt idx="8">
                  <c:v>1.6</c:v>
                </c:pt>
                <c:pt idx="9">
                  <c:v>1.8</c:v>
                </c:pt>
                <c:pt idx="10">
                  <c:v>2</c:v>
                </c:pt>
                <c:pt idx="11">
                  <c:v>2.2000000000000002</c:v>
                </c:pt>
                <c:pt idx="12">
                  <c:v>2.4</c:v>
                </c:pt>
                <c:pt idx="13">
                  <c:v>2.6</c:v>
                </c:pt>
                <c:pt idx="14">
                  <c:v>2.8</c:v>
                </c:pt>
                <c:pt idx="15">
                  <c:v>3</c:v>
                </c:pt>
                <c:pt idx="16">
                  <c:v>3.2</c:v>
                </c:pt>
                <c:pt idx="17">
                  <c:v>3.4</c:v>
                </c:pt>
                <c:pt idx="18">
                  <c:v>3.8</c:v>
                </c:pt>
                <c:pt idx="19">
                  <c:v>4.2</c:v>
                </c:pt>
                <c:pt idx="20">
                  <c:v>4.5999999999999996</c:v>
                </c:pt>
                <c:pt idx="21">
                  <c:v>5</c:v>
                </c:pt>
                <c:pt idx="22">
                  <c:v>5.4</c:v>
                </c:pt>
                <c:pt idx="23">
                  <c:v>5.8</c:v>
                </c:pt>
                <c:pt idx="24">
                  <c:v>6.2</c:v>
                </c:pt>
                <c:pt idx="25">
                  <c:v>6.6</c:v>
                </c:pt>
                <c:pt idx="26">
                  <c:v>7</c:v>
                </c:pt>
                <c:pt idx="27">
                  <c:v>7.4</c:v>
                </c:pt>
                <c:pt idx="28">
                  <c:v>7.8</c:v>
                </c:pt>
                <c:pt idx="29">
                  <c:v>8.1999999999999993</c:v>
                </c:pt>
                <c:pt idx="30">
                  <c:v>8.6</c:v>
                </c:pt>
                <c:pt idx="31">
                  <c:v>9</c:v>
                </c:pt>
                <c:pt idx="32">
                  <c:v>9.4</c:v>
                </c:pt>
                <c:pt idx="33">
                  <c:v>9.8000000000000007</c:v>
                </c:pt>
                <c:pt idx="34">
                  <c:v>10</c:v>
                </c:pt>
                <c:pt idx="35">
                  <c:v>10.199999999999999</c:v>
                </c:pt>
                <c:pt idx="36">
                  <c:v>10.4</c:v>
                </c:pt>
                <c:pt idx="37">
                  <c:v>10.6</c:v>
                </c:pt>
                <c:pt idx="38">
                  <c:v>10.8</c:v>
                </c:pt>
                <c:pt idx="39">
                  <c:v>11</c:v>
                </c:pt>
                <c:pt idx="40">
                  <c:v>11.2</c:v>
                </c:pt>
                <c:pt idx="41">
                  <c:v>11.4</c:v>
                </c:pt>
                <c:pt idx="42">
                  <c:v>11.6</c:v>
                </c:pt>
                <c:pt idx="43">
                  <c:v>11.8</c:v>
                </c:pt>
                <c:pt idx="44">
                  <c:v>12</c:v>
                </c:pt>
                <c:pt idx="45">
                  <c:v>12.2</c:v>
                </c:pt>
                <c:pt idx="46">
                  <c:v>12.4</c:v>
                </c:pt>
                <c:pt idx="47">
                  <c:v>12.6</c:v>
                </c:pt>
                <c:pt idx="48">
                  <c:v>12.8</c:v>
                </c:pt>
                <c:pt idx="49">
                  <c:v>13</c:v>
                </c:pt>
                <c:pt idx="50">
                  <c:v>13.2</c:v>
                </c:pt>
                <c:pt idx="51">
                  <c:v>13.4</c:v>
                </c:pt>
                <c:pt idx="52">
                  <c:v>13.6</c:v>
                </c:pt>
                <c:pt idx="53">
                  <c:v>13.8</c:v>
                </c:pt>
                <c:pt idx="54">
                  <c:v>14</c:v>
                </c:pt>
              </c:numCache>
            </c:numRef>
          </c:xVal>
          <c:yVal>
            <c:numRef>
              <c:f>'Acido Monoprotico'!$C$4:$C$58</c:f>
              <c:numCache>
                <c:formatCode>0.00E+00</c:formatCode>
                <c:ptCount val="55"/>
                <c:pt idx="0">
                  <c:v>0.85470085470085477</c:v>
                </c:pt>
                <c:pt idx="1">
                  <c:v>0.78775399068182972</c:v>
                </c:pt>
                <c:pt idx="2">
                  <c:v>0.70076068599103947</c:v>
                </c:pt>
                <c:pt idx="3">
                  <c:v>0.59638038023007567</c:v>
                </c:pt>
                <c:pt idx="4">
                  <c:v>0.48247936830898197</c:v>
                </c:pt>
                <c:pt idx="5">
                  <c:v>0.37037037037037035</c:v>
                </c:pt>
                <c:pt idx="6">
                  <c:v>0.27068592480867448</c:v>
                </c:pt>
                <c:pt idx="7">
                  <c:v>0.18974587005890334</c:v>
                </c:pt>
                <c:pt idx="8">
                  <c:v>0.12873621627138798</c:v>
                </c:pt>
                <c:pt idx="9">
                  <c:v>8.5278574164957696E-2</c:v>
                </c:pt>
                <c:pt idx="10">
                  <c:v>5.5555555555555552E-2</c:v>
                </c:pt>
                <c:pt idx="11">
                  <c:v>3.5786902103630197E-2</c:v>
                </c:pt>
                <c:pt idx="12">
                  <c:v>2.2882211648132519E-2</c:v>
                </c:pt>
                <c:pt idx="13">
                  <c:v>1.4560657143511345E-2</c:v>
                </c:pt>
                <c:pt idx="14">
                  <c:v>9.236787475709711E-3</c:v>
                </c:pt>
                <c:pt idx="15">
                  <c:v>5.8479532163742687E-3</c:v>
                </c:pt>
                <c:pt idx="16">
                  <c:v>3.6977893947249983E-3</c:v>
                </c:pt>
                <c:pt idx="17">
                  <c:v>2.3363356387229514E-3</c:v>
                </c:pt>
                <c:pt idx="18">
                  <c:v>9.3142175791628245E-4</c:v>
                </c:pt>
                <c:pt idx="19">
                  <c:v>3.7101367686815891E-4</c:v>
                </c:pt>
                <c:pt idx="20">
                  <c:v>1.4773619617429213E-4</c:v>
                </c:pt>
                <c:pt idx="21">
                  <c:v>5.8820069407681895E-5</c:v>
                </c:pt>
                <c:pt idx="22">
                  <c:v>2.3417520462981391E-5</c:v>
                </c:pt>
                <c:pt idx="23">
                  <c:v>9.3228142164489696E-6</c:v>
                </c:pt>
                <c:pt idx="24">
                  <c:v>3.7115000157764617E-6</c:v>
                </c:pt>
                <c:pt idx="25">
                  <c:v>1.4775780705889828E-6</c:v>
                </c:pt>
                <c:pt idx="26">
                  <c:v>5.8823494809708932E-7</c:v>
                </c:pt>
                <c:pt idx="27">
                  <c:v>2.3418063372029775E-7</c:v>
                </c:pt>
                <c:pt idx="28">
                  <c:v>9.3229002629594218E-8</c:v>
                </c:pt>
                <c:pt idx="29">
                  <c:v>3.7115136533066192E-8</c:v>
                </c:pt>
                <c:pt idx="30">
                  <c:v>1.4775802319967317E-8</c:v>
                </c:pt>
                <c:pt idx="31">
                  <c:v>5.8823529065743944E-9</c:v>
                </c:pt>
                <c:pt idx="32">
                  <c:v>2.3418068801247417E-9</c:v>
                </c:pt>
                <c:pt idx="33">
                  <c:v>9.3229011234325251E-10</c:v>
                </c:pt>
                <c:pt idx="34">
                  <c:v>5.882352937716262E-10</c:v>
                </c:pt>
                <c:pt idx="35">
                  <c:v>3.7115137896824191E-10</c:v>
                </c:pt>
                <c:pt idx="36">
                  <c:v>2.3418068850603926E-10</c:v>
                </c:pt>
                <c:pt idx="37">
                  <c:v>1.4775802536108378E-10</c:v>
                </c:pt>
                <c:pt idx="38">
                  <c:v>9.3229011312550002E-11</c:v>
                </c:pt>
                <c:pt idx="39">
                  <c:v>5.8823529408304491E-11</c:v>
                </c:pt>
                <c:pt idx="40">
                  <c:v>3.711513790922208E-11</c:v>
                </c:pt>
                <c:pt idx="41">
                  <c:v>2.3418068855539554E-11</c:v>
                </c:pt>
                <c:pt idx="42">
                  <c:v>1.4775802538073279E-11</c:v>
                </c:pt>
                <c:pt idx="43">
                  <c:v>9.3229011320372391E-12</c:v>
                </c:pt>
                <c:pt idx="44">
                  <c:v>5.8823529411418678E-12</c:v>
                </c:pt>
                <c:pt idx="45">
                  <c:v>3.7115137910461818E-12</c:v>
                </c:pt>
                <c:pt idx="46">
                  <c:v>2.3418068856033176E-12</c:v>
                </c:pt>
                <c:pt idx="47">
                  <c:v>1.4775802538269808E-12</c:v>
                </c:pt>
                <c:pt idx="48">
                  <c:v>9.3229011321154529E-13</c:v>
                </c:pt>
                <c:pt idx="49">
                  <c:v>5.8823529411730104E-13</c:v>
                </c:pt>
                <c:pt idx="50">
                  <c:v>3.7115137910585761E-13</c:v>
                </c:pt>
                <c:pt idx="51">
                  <c:v>2.3418068856082512E-13</c:v>
                </c:pt>
                <c:pt idx="52">
                  <c:v>1.4775802538289439E-13</c:v>
                </c:pt>
                <c:pt idx="53">
                  <c:v>9.3229011321232976E-14</c:v>
                </c:pt>
                <c:pt idx="54">
                  <c:v>5.8823529411761245E-14</c:v>
                </c:pt>
              </c:numCache>
            </c:numRef>
          </c:yVal>
          <c:smooth val="1"/>
          <c:extLst xmlns:c16r2="http://schemas.microsoft.com/office/drawing/2015/06/chart">
            <c:ext xmlns:c16="http://schemas.microsoft.com/office/drawing/2014/chart" uri="{C3380CC4-5D6E-409C-BE32-E72D297353CC}">
              <c16:uniqueId val="{00000000-4D0A-4328-8BAC-A3E5C4A2C0E3}"/>
            </c:ext>
          </c:extLst>
        </c:ser>
        <c:ser>
          <c:idx val="1"/>
          <c:order val="1"/>
          <c:tx>
            <c:v>alfa 1</c:v>
          </c:tx>
          <c:spPr>
            <a:ln w="28575">
              <a:solidFill>
                <a:schemeClr val="accent2">
                  <a:alpha val="20000"/>
                </a:schemeClr>
              </a:solidFill>
            </a:ln>
            <a:effectLst/>
          </c:spPr>
          <c:marker>
            <c:symbol val="circle"/>
            <c:size val="4"/>
            <c:spPr>
              <a:solidFill>
                <a:schemeClr val="accent2"/>
              </a:solidFill>
              <a:ln w="9525" cap="flat" cmpd="sng" algn="ctr">
                <a:solidFill>
                  <a:schemeClr val="accent2"/>
                </a:solidFill>
                <a:round/>
              </a:ln>
              <a:effectLst/>
            </c:spPr>
          </c:marker>
          <c:xVal>
            <c:numRef>
              <c:f>'Acido Monoprotico'!$A$4:$A$58</c:f>
              <c:numCache>
                <c:formatCode>0.0</c:formatCode>
                <c:ptCount val="55"/>
                <c:pt idx="0">
                  <c:v>0</c:v>
                </c:pt>
                <c:pt idx="1">
                  <c:v>0.2</c:v>
                </c:pt>
                <c:pt idx="2">
                  <c:v>0.4</c:v>
                </c:pt>
                <c:pt idx="3">
                  <c:v>0.6</c:v>
                </c:pt>
                <c:pt idx="4">
                  <c:v>0.8</c:v>
                </c:pt>
                <c:pt idx="5">
                  <c:v>1</c:v>
                </c:pt>
                <c:pt idx="6">
                  <c:v>1.2</c:v>
                </c:pt>
                <c:pt idx="7">
                  <c:v>1.4</c:v>
                </c:pt>
                <c:pt idx="8">
                  <c:v>1.6</c:v>
                </c:pt>
                <c:pt idx="9">
                  <c:v>1.8</c:v>
                </c:pt>
                <c:pt idx="10">
                  <c:v>2</c:v>
                </c:pt>
                <c:pt idx="11">
                  <c:v>2.2000000000000002</c:v>
                </c:pt>
                <c:pt idx="12">
                  <c:v>2.4</c:v>
                </c:pt>
                <c:pt idx="13">
                  <c:v>2.6</c:v>
                </c:pt>
                <c:pt idx="14">
                  <c:v>2.8</c:v>
                </c:pt>
                <c:pt idx="15">
                  <c:v>3</c:v>
                </c:pt>
                <c:pt idx="16">
                  <c:v>3.2</c:v>
                </c:pt>
                <c:pt idx="17">
                  <c:v>3.4</c:v>
                </c:pt>
                <c:pt idx="18">
                  <c:v>3.8</c:v>
                </c:pt>
                <c:pt idx="19">
                  <c:v>4.2</c:v>
                </c:pt>
                <c:pt idx="20">
                  <c:v>4.5999999999999996</c:v>
                </c:pt>
                <c:pt idx="21">
                  <c:v>5</c:v>
                </c:pt>
                <c:pt idx="22">
                  <c:v>5.4</c:v>
                </c:pt>
                <c:pt idx="23">
                  <c:v>5.8</c:v>
                </c:pt>
                <c:pt idx="24">
                  <c:v>6.2</c:v>
                </c:pt>
                <c:pt idx="25">
                  <c:v>6.6</c:v>
                </c:pt>
                <c:pt idx="26">
                  <c:v>7</c:v>
                </c:pt>
                <c:pt idx="27">
                  <c:v>7.4</c:v>
                </c:pt>
                <c:pt idx="28">
                  <c:v>7.8</c:v>
                </c:pt>
                <c:pt idx="29">
                  <c:v>8.1999999999999993</c:v>
                </c:pt>
                <c:pt idx="30">
                  <c:v>8.6</c:v>
                </c:pt>
                <c:pt idx="31">
                  <c:v>9</c:v>
                </c:pt>
                <c:pt idx="32">
                  <c:v>9.4</c:v>
                </c:pt>
                <c:pt idx="33">
                  <c:v>9.8000000000000007</c:v>
                </c:pt>
                <c:pt idx="34">
                  <c:v>10</c:v>
                </c:pt>
                <c:pt idx="35">
                  <c:v>10.199999999999999</c:v>
                </c:pt>
                <c:pt idx="36">
                  <c:v>10.4</c:v>
                </c:pt>
                <c:pt idx="37">
                  <c:v>10.6</c:v>
                </c:pt>
                <c:pt idx="38">
                  <c:v>10.8</c:v>
                </c:pt>
                <c:pt idx="39">
                  <c:v>11</c:v>
                </c:pt>
                <c:pt idx="40">
                  <c:v>11.2</c:v>
                </c:pt>
                <c:pt idx="41">
                  <c:v>11.4</c:v>
                </c:pt>
                <c:pt idx="42">
                  <c:v>11.6</c:v>
                </c:pt>
                <c:pt idx="43">
                  <c:v>11.8</c:v>
                </c:pt>
                <c:pt idx="44">
                  <c:v>12</c:v>
                </c:pt>
                <c:pt idx="45">
                  <c:v>12.2</c:v>
                </c:pt>
                <c:pt idx="46">
                  <c:v>12.4</c:v>
                </c:pt>
                <c:pt idx="47">
                  <c:v>12.6</c:v>
                </c:pt>
                <c:pt idx="48">
                  <c:v>12.8</c:v>
                </c:pt>
                <c:pt idx="49">
                  <c:v>13</c:v>
                </c:pt>
                <c:pt idx="50">
                  <c:v>13.2</c:v>
                </c:pt>
                <c:pt idx="51">
                  <c:v>13.4</c:v>
                </c:pt>
                <c:pt idx="52">
                  <c:v>13.6</c:v>
                </c:pt>
                <c:pt idx="53">
                  <c:v>13.8</c:v>
                </c:pt>
                <c:pt idx="54">
                  <c:v>14</c:v>
                </c:pt>
              </c:numCache>
            </c:numRef>
          </c:xVal>
          <c:yVal>
            <c:numRef>
              <c:f>'Acido Monoprotico'!$D$4:$D$58</c:f>
              <c:numCache>
                <c:formatCode>0.00E+00</c:formatCode>
                <c:ptCount val="55"/>
                <c:pt idx="0">
                  <c:v>0.14529914529914531</c:v>
                </c:pt>
                <c:pt idx="1">
                  <c:v>0.21224600931817025</c:v>
                </c:pt>
                <c:pt idx="2">
                  <c:v>0.29923931400896048</c:v>
                </c:pt>
                <c:pt idx="3">
                  <c:v>0.40361961976992428</c:v>
                </c:pt>
                <c:pt idx="4">
                  <c:v>0.51752063169101792</c:v>
                </c:pt>
                <c:pt idx="5">
                  <c:v>0.62962962962962965</c:v>
                </c:pt>
                <c:pt idx="6">
                  <c:v>0.72931407519132552</c:v>
                </c:pt>
                <c:pt idx="7">
                  <c:v>0.81025412994109669</c:v>
                </c:pt>
                <c:pt idx="8">
                  <c:v>0.87126378372861202</c:v>
                </c:pt>
                <c:pt idx="9">
                  <c:v>0.91472142583504235</c:v>
                </c:pt>
                <c:pt idx="10">
                  <c:v>0.94444444444444442</c:v>
                </c:pt>
                <c:pt idx="11">
                  <c:v>0.96421309789636978</c:v>
                </c:pt>
                <c:pt idx="12">
                  <c:v>0.97711778835186747</c:v>
                </c:pt>
                <c:pt idx="13">
                  <c:v>0.98543934285648871</c:v>
                </c:pt>
                <c:pt idx="14">
                  <c:v>0.99076321252429034</c:v>
                </c:pt>
                <c:pt idx="15">
                  <c:v>0.99415204678362568</c:v>
                </c:pt>
                <c:pt idx="16">
                  <c:v>0.99630221060527502</c:v>
                </c:pt>
                <c:pt idx="17">
                  <c:v>0.99766366436127707</c:v>
                </c:pt>
                <c:pt idx="18">
                  <c:v>0.99906857824208373</c:v>
                </c:pt>
                <c:pt idx="19">
                  <c:v>0.99962898632313191</c:v>
                </c:pt>
                <c:pt idx="20">
                  <c:v>0.99985226380382575</c:v>
                </c:pt>
                <c:pt idx="21">
                  <c:v>0.99994117993059228</c:v>
                </c:pt>
                <c:pt idx="22">
                  <c:v>0.99997658247953691</c:v>
                </c:pt>
                <c:pt idx="23">
                  <c:v>0.99999067718578349</c:v>
                </c:pt>
                <c:pt idx="24">
                  <c:v>0.99999628849998423</c:v>
                </c:pt>
                <c:pt idx="25">
                  <c:v>0.99999852242192933</c:v>
                </c:pt>
                <c:pt idx="26">
                  <c:v>0.99999941176505192</c:v>
                </c:pt>
                <c:pt idx="27">
                  <c:v>0.99999976581936623</c:v>
                </c:pt>
                <c:pt idx="28">
                  <c:v>0.99999990677099737</c:v>
                </c:pt>
                <c:pt idx="29">
                  <c:v>0.99999996288486348</c:v>
                </c:pt>
                <c:pt idx="30">
                  <c:v>0.99999998522419775</c:v>
                </c:pt>
                <c:pt idx="31">
                  <c:v>0.99999999411764706</c:v>
                </c:pt>
                <c:pt idx="32">
                  <c:v>0.99999999765819314</c:v>
                </c:pt>
                <c:pt idx="33">
                  <c:v>0.99999999906770975</c:v>
                </c:pt>
                <c:pt idx="34">
                  <c:v>0.99999999941176465</c:v>
                </c:pt>
                <c:pt idx="35">
                  <c:v>0.99999999962884867</c:v>
                </c:pt>
                <c:pt idx="36">
                  <c:v>0.99999999976581933</c:v>
                </c:pt>
                <c:pt idx="37">
                  <c:v>0.99999999985224208</c:v>
                </c:pt>
                <c:pt idx="38">
                  <c:v>0.99999999990677102</c:v>
                </c:pt>
                <c:pt idx="39">
                  <c:v>0.9999999999411765</c:v>
                </c:pt>
                <c:pt idx="40">
                  <c:v>0.99999999996288491</c:v>
                </c:pt>
                <c:pt idx="41">
                  <c:v>0.99999999997658195</c:v>
                </c:pt>
                <c:pt idx="42">
                  <c:v>0.99999999998522426</c:v>
                </c:pt>
                <c:pt idx="43">
                  <c:v>0.99999999999067701</c:v>
                </c:pt>
                <c:pt idx="44">
                  <c:v>0.99999999999411759</c:v>
                </c:pt>
                <c:pt idx="45">
                  <c:v>0.99999999999628841</c:v>
                </c:pt>
                <c:pt idx="46">
                  <c:v>0.99999999999765821</c:v>
                </c:pt>
                <c:pt idx="47">
                  <c:v>0.9999999999985224</c:v>
                </c:pt>
                <c:pt idx="48">
                  <c:v>0.99999999999906775</c:v>
                </c:pt>
                <c:pt idx="49">
                  <c:v>0.99999999999941169</c:v>
                </c:pt>
                <c:pt idx="50">
                  <c:v>0.99999999999962885</c:v>
                </c:pt>
                <c:pt idx="51">
                  <c:v>0.99999999999976585</c:v>
                </c:pt>
                <c:pt idx="52">
                  <c:v>0.99999999999985223</c:v>
                </c:pt>
                <c:pt idx="53">
                  <c:v>0.99999999999990674</c:v>
                </c:pt>
                <c:pt idx="54">
                  <c:v>0.99999999999994127</c:v>
                </c:pt>
              </c:numCache>
            </c:numRef>
          </c:yVal>
          <c:smooth val="1"/>
          <c:extLst xmlns:c16r2="http://schemas.microsoft.com/office/drawing/2015/06/chart">
            <c:ext xmlns:c16="http://schemas.microsoft.com/office/drawing/2014/chart" uri="{C3380CC4-5D6E-409C-BE32-E72D297353CC}">
              <c16:uniqueId val="{00000001-4D0A-4328-8BAC-A3E5C4A2C0E3}"/>
            </c:ext>
          </c:extLst>
        </c:ser>
        <c:dLbls>
          <c:showLegendKey val="0"/>
          <c:showVal val="0"/>
          <c:showCatName val="0"/>
          <c:showSerName val="0"/>
          <c:showPercent val="0"/>
          <c:showBubbleSize val="0"/>
        </c:dLbls>
        <c:axId val="399694344"/>
        <c:axId val="399694736"/>
      </c:scatterChart>
      <c:valAx>
        <c:axId val="399694344"/>
        <c:scaling>
          <c:orientation val="minMax"/>
          <c:max val="14"/>
        </c:scaling>
        <c:delete val="0"/>
        <c:axPos val="b"/>
        <c:majorGridlines>
          <c:spPr>
            <a:ln w="9525" cap="flat" cmpd="sng" algn="ctr">
              <a:solidFill>
                <a:schemeClr val="dk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n-US" sz="1050">
                    <a:solidFill>
                      <a:schemeClr val="tx1"/>
                    </a:solidFill>
                  </a:rPr>
                  <a:t>pH</a:t>
                </a:r>
              </a:p>
            </c:rich>
          </c:tx>
          <c:layout>
            <c:manualLayout>
              <c:xMode val="edge"/>
              <c:yMode val="edge"/>
              <c:x val="0.4749692050083143"/>
              <c:y val="0.93362237031246831"/>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VE"/>
            </a:p>
          </c:txPr>
        </c:title>
        <c:numFmt formatCode="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VE"/>
          </a:p>
        </c:txPr>
        <c:crossAx val="399694736"/>
        <c:crosses val="autoZero"/>
        <c:crossBetween val="midCat"/>
      </c:valAx>
      <c:valAx>
        <c:axId val="399694736"/>
        <c:scaling>
          <c:orientation val="minMax"/>
          <c:max val="1"/>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US" sz="1400">
                    <a:solidFill>
                      <a:schemeClr val="tx1"/>
                    </a:solidFill>
                    <a:latin typeface="Symbol" panose="05050102010706020507" pitchFamily="18" charset="2"/>
                  </a:rPr>
                  <a:t>a</a:t>
                </a:r>
              </a:p>
            </c:rich>
          </c:tx>
          <c:overlay val="0"/>
          <c:spPr>
            <a:noFill/>
            <a:ln>
              <a:noFill/>
            </a:ln>
            <a:effectLst/>
          </c:spPr>
          <c:txPr>
            <a:bodyPr rot="-54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VE"/>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VE"/>
          </a:p>
        </c:txPr>
        <c:crossAx val="399694344"/>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a:effectLst/>
  </c:spPr>
  <c:txPr>
    <a:bodyPr/>
    <a:lstStyle/>
    <a:p>
      <a:pPr>
        <a:defRPr/>
      </a:pPr>
      <a:endParaRPr lang="es-V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61757324098163"/>
          <c:y val="4.6121593291404611E-2"/>
          <c:w val="0.83405778872826886"/>
          <c:h val="0.85661103682794371"/>
        </c:manualLayout>
      </c:layout>
      <c:scatterChart>
        <c:scatterStyle val="smoothMarker"/>
        <c:varyColors val="0"/>
        <c:ser>
          <c:idx val="0"/>
          <c:order val="0"/>
          <c:tx>
            <c:strRef>
              <c:f>'Acido Diprotico'!$D$3</c:f>
              <c:strCache>
                <c:ptCount val="1"/>
                <c:pt idx="0">
                  <c:v>a0</c:v>
                </c:pt>
              </c:strCache>
            </c:strRef>
          </c:tx>
          <c:spPr>
            <a:ln w="28575">
              <a:solidFill>
                <a:schemeClr val="accent1">
                  <a:alpha val="20000"/>
                </a:schemeClr>
              </a:solidFill>
            </a:ln>
            <a:effectLst/>
          </c:spPr>
          <c:marker>
            <c:symbol val="circle"/>
            <c:size val="4"/>
            <c:spPr>
              <a:solidFill>
                <a:schemeClr val="accent1"/>
              </a:solidFill>
              <a:ln w="9525" cap="flat" cmpd="sng" algn="ctr">
                <a:solidFill>
                  <a:schemeClr val="accent1"/>
                </a:solidFill>
                <a:round/>
              </a:ln>
              <a:effectLst/>
            </c:spPr>
          </c:marker>
          <c:xVal>
            <c:numRef>
              <c:f>'Acido Diprotico'!$A$4:$A$59</c:f>
              <c:numCache>
                <c:formatCode>0.0</c:formatCode>
                <c:ptCount val="56"/>
                <c:pt idx="0">
                  <c:v>0</c:v>
                </c:pt>
                <c:pt idx="1">
                  <c:v>0.2</c:v>
                </c:pt>
                <c:pt idx="2">
                  <c:v>0.4</c:v>
                </c:pt>
                <c:pt idx="3">
                  <c:v>0.6</c:v>
                </c:pt>
                <c:pt idx="4">
                  <c:v>0.8</c:v>
                </c:pt>
                <c:pt idx="5">
                  <c:v>1</c:v>
                </c:pt>
                <c:pt idx="6">
                  <c:v>1.2</c:v>
                </c:pt>
                <c:pt idx="7">
                  <c:v>1.4</c:v>
                </c:pt>
                <c:pt idx="8">
                  <c:v>1.6</c:v>
                </c:pt>
                <c:pt idx="9">
                  <c:v>1.8</c:v>
                </c:pt>
                <c:pt idx="10">
                  <c:v>2</c:v>
                </c:pt>
                <c:pt idx="11">
                  <c:v>2.2000000000000002</c:v>
                </c:pt>
                <c:pt idx="12">
                  <c:v>2.4</c:v>
                </c:pt>
                <c:pt idx="13">
                  <c:v>2.6</c:v>
                </c:pt>
                <c:pt idx="14">
                  <c:v>2.8</c:v>
                </c:pt>
                <c:pt idx="15">
                  <c:v>3</c:v>
                </c:pt>
                <c:pt idx="16">
                  <c:v>3.2</c:v>
                </c:pt>
                <c:pt idx="17">
                  <c:v>3.4</c:v>
                </c:pt>
                <c:pt idx="18">
                  <c:v>3.8</c:v>
                </c:pt>
                <c:pt idx="19">
                  <c:v>4</c:v>
                </c:pt>
                <c:pt idx="20">
                  <c:v>4.2</c:v>
                </c:pt>
                <c:pt idx="21">
                  <c:v>4.5999999999999996</c:v>
                </c:pt>
                <c:pt idx="22">
                  <c:v>5</c:v>
                </c:pt>
                <c:pt idx="23">
                  <c:v>5.4</c:v>
                </c:pt>
                <c:pt idx="24">
                  <c:v>5.8</c:v>
                </c:pt>
                <c:pt idx="25">
                  <c:v>6.2</c:v>
                </c:pt>
                <c:pt idx="26">
                  <c:v>6.6</c:v>
                </c:pt>
                <c:pt idx="27">
                  <c:v>7</c:v>
                </c:pt>
                <c:pt idx="28">
                  <c:v>7.4</c:v>
                </c:pt>
                <c:pt idx="29">
                  <c:v>7.8</c:v>
                </c:pt>
                <c:pt idx="30">
                  <c:v>8.1999999999999993</c:v>
                </c:pt>
                <c:pt idx="31">
                  <c:v>8.6</c:v>
                </c:pt>
                <c:pt idx="32">
                  <c:v>9</c:v>
                </c:pt>
                <c:pt idx="33">
                  <c:v>9.4</c:v>
                </c:pt>
                <c:pt idx="34">
                  <c:v>9.8000000000000007</c:v>
                </c:pt>
                <c:pt idx="35">
                  <c:v>10</c:v>
                </c:pt>
                <c:pt idx="36">
                  <c:v>10.199999999999999</c:v>
                </c:pt>
                <c:pt idx="37">
                  <c:v>10.4</c:v>
                </c:pt>
                <c:pt idx="38">
                  <c:v>10.6</c:v>
                </c:pt>
                <c:pt idx="39">
                  <c:v>10.8</c:v>
                </c:pt>
                <c:pt idx="40">
                  <c:v>11</c:v>
                </c:pt>
                <c:pt idx="41">
                  <c:v>11.2</c:v>
                </c:pt>
                <c:pt idx="42">
                  <c:v>11.4</c:v>
                </c:pt>
                <c:pt idx="43">
                  <c:v>11.6</c:v>
                </c:pt>
                <c:pt idx="44">
                  <c:v>11.8</c:v>
                </c:pt>
                <c:pt idx="45">
                  <c:v>12</c:v>
                </c:pt>
                <c:pt idx="46">
                  <c:v>12.2</c:v>
                </c:pt>
                <c:pt idx="47">
                  <c:v>12.4</c:v>
                </c:pt>
                <c:pt idx="48">
                  <c:v>12.6</c:v>
                </c:pt>
                <c:pt idx="49">
                  <c:v>12.8</c:v>
                </c:pt>
                <c:pt idx="50">
                  <c:v>13</c:v>
                </c:pt>
                <c:pt idx="51">
                  <c:v>13.2</c:v>
                </c:pt>
                <c:pt idx="52">
                  <c:v>13.4</c:v>
                </c:pt>
                <c:pt idx="53">
                  <c:v>13.6</c:v>
                </c:pt>
                <c:pt idx="54">
                  <c:v>13.8</c:v>
                </c:pt>
                <c:pt idx="55">
                  <c:v>14</c:v>
                </c:pt>
              </c:numCache>
            </c:numRef>
          </c:xVal>
          <c:yVal>
            <c:numRef>
              <c:f>'Acido Diprotico'!$D$4:$D$59</c:f>
              <c:numCache>
                <c:formatCode>0.0E+00</c:formatCode>
                <c:ptCount val="56"/>
                <c:pt idx="0">
                  <c:v>0.94696697515704253</c:v>
                </c:pt>
                <c:pt idx="1">
                  <c:v>0.91847467860575793</c:v>
                </c:pt>
                <c:pt idx="2">
                  <c:v>0.87666637436205297</c:v>
                </c:pt>
                <c:pt idx="3">
                  <c:v>0.81766943071055087</c:v>
                </c:pt>
                <c:pt idx="4">
                  <c:v>0.73884876993083481</c:v>
                </c:pt>
                <c:pt idx="5">
                  <c:v>0.64090094470850134</c:v>
                </c:pt>
                <c:pt idx="6">
                  <c:v>0.52957614015768328</c:v>
                </c:pt>
                <c:pt idx="7">
                  <c:v>0.41518385769385036</c:v>
                </c:pt>
                <c:pt idx="8">
                  <c:v>0.30919445781115312</c:v>
                </c:pt>
                <c:pt idx="9">
                  <c:v>0.22000048726928059</c:v>
                </c:pt>
                <c:pt idx="10">
                  <c:v>0.15082155517535115</c:v>
                </c:pt>
                <c:pt idx="11">
                  <c:v>0.10048592324831405</c:v>
                </c:pt>
                <c:pt idx="12">
                  <c:v>6.5539079090103605E-2</c:v>
                </c:pt>
                <c:pt idx="13">
                  <c:v>4.2060902926602847E-2</c:v>
                </c:pt>
                <c:pt idx="14">
                  <c:v>2.6636871603292794E-2</c:v>
                </c:pt>
                <c:pt idx="15">
                  <c:v>1.6656894621821863E-2</c:v>
                </c:pt>
                <c:pt idx="16">
                  <c:v>1.0269249823130372E-2</c:v>
                </c:pt>
                <c:pt idx="17">
                  <c:v>6.2182690481056803E-3</c:v>
                </c:pt>
                <c:pt idx="18">
                  <c:v>2.1045117306156E-3</c:v>
                </c:pt>
                <c:pt idx="19" formatCode="0.00E+00">
                  <c:v>1.1567112386063943E-3</c:v>
                </c:pt>
                <c:pt idx="20">
                  <c:v>6.0571261224517633E-4</c:v>
                </c:pt>
                <c:pt idx="21">
                  <c:v>1.4202794369316181E-4</c:v>
                </c:pt>
                <c:pt idx="22">
                  <c:v>2.7814090618307239E-5</c:v>
                </c:pt>
                <c:pt idx="23">
                  <c:v>4.8643872742797646E-6</c:v>
                </c:pt>
                <c:pt idx="24">
                  <c:v>8.0407214596403639E-7</c:v>
                </c:pt>
                <c:pt idx="25">
                  <c:v>1.2965405018638439E-7</c:v>
                </c:pt>
                <c:pt idx="26">
                  <c:v>2.0692101466959652E-8</c:v>
                </c:pt>
                <c:pt idx="27">
                  <c:v>3.2886082501690068E-9</c:v>
                </c:pt>
                <c:pt idx="28">
                  <c:v>5.2178766411926943E-10</c:v>
                </c:pt>
                <c:pt idx="29">
                  <c:v>8.273432165748433E-11</c:v>
                </c:pt>
                <c:pt idx="30">
                  <c:v>1.3114813889518441E-11</c:v>
                </c:pt>
                <c:pt idx="31">
                  <c:v>2.0787035591137213E-12</c:v>
                </c:pt>
                <c:pt idx="32">
                  <c:v>3.2946150176448722E-13</c:v>
                </c:pt>
                <c:pt idx="33">
                  <c:v>5.2216708990086653E-14</c:v>
                </c:pt>
                <c:pt idx="34">
                  <c:v>8.2758272482217899E-15</c:v>
                </c:pt>
                <c:pt idx="35">
                  <c:v>3.294669725174455E-15</c:v>
                </c:pt>
                <c:pt idx="36">
                  <c:v>1.3116325352739638E-15</c:v>
                </c:pt>
                <c:pt idx="37">
                  <c:v>5.2217054175474897E-16</c:v>
                </c:pt>
                <c:pt idx="38">
                  <c:v>2.0787989327379027E-16</c:v>
                </c:pt>
                <c:pt idx="39">
                  <c:v>8.2758490280531856E-17</c:v>
                </c:pt>
                <c:pt idx="40">
                  <c:v>3.2946751960272435E-17</c:v>
                </c:pt>
                <c:pt idx="41">
                  <c:v>1.3116339094910872E-17</c:v>
                </c:pt>
                <c:pt idx="42">
                  <c:v>5.2217088694264379E-18</c:v>
                </c:pt>
                <c:pt idx="43">
                  <c:v>2.078799799810948E-18</c:v>
                </c:pt>
                <c:pt idx="44">
                  <c:v>8.2758512060426084E-19</c:v>
                </c:pt>
                <c:pt idx="45">
                  <c:v>3.2946757431135203E-19</c:v>
                </c:pt>
                <c:pt idx="46">
                  <c:v>1.3116340469129545E-19</c:v>
                </c:pt>
                <c:pt idx="47">
                  <c:v>5.2217092146146109E-20</c:v>
                </c:pt>
                <c:pt idx="48">
                  <c:v>2.0787998865183036E-20</c:v>
                </c:pt>
                <c:pt idx="49">
                  <c:v>8.2758514238415953E-21</c:v>
                </c:pt>
                <c:pt idx="50">
                  <c:v>3.2946757978221585E-21</c:v>
                </c:pt>
                <c:pt idx="51">
                  <c:v>1.3116340606551402E-21</c:v>
                </c:pt>
                <c:pt idx="52">
                  <c:v>5.2217092491334181E-22</c:v>
                </c:pt>
                <c:pt idx="53">
                  <c:v>2.0787998951890333E-22</c:v>
                </c:pt>
                <c:pt idx="54">
                  <c:v>8.2758514456215368E-23</c:v>
                </c:pt>
                <c:pt idx="55">
                  <c:v>3.294675803293022E-23</c:v>
                </c:pt>
              </c:numCache>
            </c:numRef>
          </c:yVal>
          <c:smooth val="1"/>
          <c:extLst xmlns:c16r2="http://schemas.microsoft.com/office/drawing/2015/06/chart">
            <c:ext xmlns:c16="http://schemas.microsoft.com/office/drawing/2014/chart" uri="{C3380CC4-5D6E-409C-BE32-E72D297353CC}">
              <c16:uniqueId val="{00000000-ACFC-4F35-9C75-6E4EE4B96022}"/>
            </c:ext>
          </c:extLst>
        </c:ser>
        <c:ser>
          <c:idx val="1"/>
          <c:order val="1"/>
          <c:tx>
            <c:v>alfa 1</c:v>
          </c:tx>
          <c:spPr>
            <a:ln w="28575">
              <a:solidFill>
                <a:schemeClr val="accent2">
                  <a:alpha val="20000"/>
                </a:schemeClr>
              </a:solidFill>
            </a:ln>
            <a:effectLst/>
          </c:spPr>
          <c:marker>
            <c:symbol val="circle"/>
            <c:size val="4"/>
            <c:spPr>
              <a:solidFill>
                <a:schemeClr val="accent2"/>
              </a:solidFill>
              <a:ln w="9525" cap="flat" cmpd="sng" algn="ctr">
                <a:solidFill>
                  <a:schemeClr val="accent2"/>
                </a:solidFill>
                <a:round/>
              </a:ln>
              <a:effectLst/>
            </c:spPr>
          </c:marker>
          <c:xVal>
            <c:numRef>
              <c:f>'Acido Diprotico'!$A$4:$A$59</c:f>
              <c:numCache>
                <c:formatCode>0.0</c:formatCode>
                <c:ptCount val="56"/>
                <c:pt idx="0">
                  <c:v>0</c:v>
                </c:pt>
                <c:pt idx="1">
                  <c:v>0.2</c:v>
                </c:pt>
                <c:pt idx="2">
                  <c:v>0.4</c:v>
                </c:pt>
                <c:pt idx="3">
                  <c:v>0.6</c:v>
                </c:pt>
                <c:pt idx="4">
                  <c:v>0.8</c:v>
                </c:pt>
                <c:pt idx="5">
                  <c:v>1</c:v>
                </c:pt>
                <c:pt idx="6">
                  <c:v>1.2</c:v>
                </c:pt>
                <c:pt idx="7">
                  <c:v>1.4</c:v>
                </c:pt>
                <c:pt idx="8">
                  <c:v>1.6</c:v>
                </c:pt>
                <c:pt idx="9">
                  <c:v>1.8</c:v>
                </c:pt>
                <c:pt idx="10">
                  <c:v>2</c:v>
                </c:pt>
                <c:pt idx="11">
                  <c:v>2.2000000000000002</c:v>
                </c:pt>
                <c:pt idx="12">
                  <c:v>2.4</c:v>
                </c:pt>
                <c:pt idx="13">
                  <c:v>2.6</c:v>
                </c:pt>
                <c:pt idx="14">
                  <c:v>2.8</c:v>
                </c:pt>
                <c:pt idx="15">
                  <c:v>3</c:v>
                </c:pt>
                <c:pt idx="16">
                  <c:v>3.2</c:v>
                </c:pt>
                <c:pt idx="17">
                  <c:v>3.4</c:v>
                </c:pt>
                <c:pt idx="18">
                  <c:v>3.8</c:v>
                </c:pt>
                <c:pt idx="19">
                  <c:v>4</c:v>
                </c:pt>
                <c:pt idx="20">
                  <c:v>4.2</c:v>
                </c:pt>
                <c:pt idx="21">
                  <c:v>4.5999999999999996</c:v>
                </c:pt>
                <c:pt idx="22">
                  <c:v>5</c:v>
                </c:pt>
                <c:pt idx="23">
                  <c:v>5.4</c:v>
                </c:pt>
                <c:pt idx="24">
                  <c:v>5.8</c:v>
                </c:pt>
                <c:pt idx="25">
                  <c:v>6.2</c:v>
                </c:pt>
                <c:pt idx="26">
                  <c:v>6.6</c:v>
                </c:pt>
                <c:pt idx="27">
                  <c:v>7</c:v>
                </c:pt>
                <c:pt idx="28">
                  <c:v>7.4</c:v>
                </c:pt>
                <c:pt idx="29">
                  <c:v>7.8</c:v>
                </c:pt>
                <c:pt idx="30">
                  <c:v>8.1999999999999993</c:v>
                </c:pt>
                <c:pt idx="31">
                  <c:v>8.6</c:v>
                </c:pt>
                <c:pt idx="32">
                  <c:v>9</c:v>
                </c:pt>
                <c:pt idx="33">
                  <c:v>9.4</c:v>
                </c:pt>
                <c:pt idx="34">
                  <c:v>9.8000000000000007</c:v>
                </c:pt>
                <c:pt idx="35">
                  <c:v>10</c:v>
                </c:pt>
                <c:pt idx="36">
                  <c:v>10.199999999999999</c:v>
                </c:pt>
                <c:pt idx="37">
                  <c:v>10.4</c:v>
                </c:pt>
                <c:pt idx="38">
                  <c:v>10.6</c:v>
                </c:pt>
                <c:pt idx="39">
                  <c:v>10.8</c:v>
                </c:pt>
                <c:pt idx="40">
                  <c:v>11</c:v>
                </c:pt>
                <c:pt idx="41">
                  <c:v>11.2</c:v>
                </c:pt>
                <c:pt idx="42">
                  <c:v>11.4</c:v>
                </c:pt>
                <c:pt idx="43">
                  <c:v>11.6</c:v>
                </c:pt>
                <c:pt idx="44">
                  <c:v>11.8</c:v>
                </c:pt>
                <c:pt idx="45">
                  <c:v>12</c:v>
                </c:pt>
                <c:pt idx="46">
                  <c:v>12.2</c:v>
                </c:pt>
                <c:pt idx="47">
                  <c:v>12.4</c:v>
                </c:pt>
                <c:pt idx="48">
                  <c:v>12.6</c:v>
                </c:pt>
                <c:pt idx="49">
                  <c:v>12.8</c:v>
                </c:pt>
                <c:pt idx="50">
                  <c:v>13</c:v>
                </c:pt>
                <c:pt idx="51">
                  <c:v>13.2</c:v>
                </c:pt>
                <c:pt idx="52">
                  <c:v>13.4</c:v>
                </c:pt>
                <c:pt idx="53">
                  <c:v>13.6</c:v>
                </c:pt>
                <c:pt idx="54">
                  <c:v>13.8</c:v>
                </c:pt>
                <c:pt idx="55">
                  <c:v>14</c:v>
                </c:pt>
              </c:numCache>
            </c:numRef>
          </c:xVal>
          <c:yVal>
            <c:numRef>
              <c:f>'Acido Diprotico'!$E$4:$E$59</c:f>
              <c:numCache>
                <c:formatCode>0.0E+00</c:formatCode>
                <c:ptCount val="56"/>
                <c:pt idx="0">
                  <c:v>5.3030150608794388E-2</c:v>
                </c:pt>
                <c:pt idx="1">
                  <c:v>8.1518318871929785E-2</c:v>
                </c:pt>
                <c:pt idx="2">
                  <c:v>0.12331683676036138</c:v>
                </c:pt>
                <c:pt idx="3">
                  <c:v>0.18229123556462912</c:v>
                </c:pt>
                <c:pt idx="4">
                  <c:v>0.2610619523948895</c:v>
                </c:pt>
                <c:pt idx="5">
                  <c:v>0.35890452903676073</c:v>
                </c:pt>
                <c:pt idx="6">
                  <c:v>0.47002010687841711</c:v>
                </c:pt>
                <c:pt idx="7">
                  <c:v>0.58402103128487282</c:v>
                </c:pt>
                <c:pt idx="8">
                  <c:v>0.68931817220011726</c:v>
                </c:pt>
                <c:pt idx="9">
                  <c:v>0.77734117009793391</c:v>
                </c:pt>
                <c:pt idx="10">
                  <c:v>0.84460070898196649</c:v>
                </c:pt>
                <c:pt idx="11">
                  <c:v>0.89185295188876923</c:v>
                </c:pt>
                <c:pt idx="12">
                  <c:v>0.92190965160036131</c:v>
                </c:pt>
                <c:pt idx="13">
                  <c:v>0.9377058350819707</c:v>
                </c:pt>
                <c:pt idx="14">
                  <c:v>0.94117686723611538</c:v>
                </c:pt>
                <c:pt idx="15">
                  <c:v>0.93278609882202446</c:v>
                </c:pt>
                <c:pt idx="16">
                  <c:v>0.91143719163626324</c:v>
                </c:pt>
                <c:pt idx="17">
                  <c:v>0.87469679636710873</c:v>
                </c:pt>
                <c:pt idx="18">
                  <c:v>0.74359999446691616</c:v>
                </c:pt>
                <c:pt idx="19" formatCode="0.00E+00">
                  <c:v>0.64775829361958093</c:v>
                </c:pt>
                <c:pt idx="20">
                  <c:v>0.53759428561172251</c:v>
                </c:pt>
                <c:pt idx="21">
                  <c:v>0.31663711969801012</c:v>
                </c:pt>
                <c:pt idx="22">
                  <c:v>0.15575890746252052</c:v>
                </c:pt>
                <c:pt idx="23">
                  <c:v>6.8425214994478886E-2</c:v>
                </c:pt>
                <c:pt idx="24">
                  <c:v>2.8410772655325732E-2</c:v>
                </c:pt>
                <c:pt idx="25">
                  <c:v>1.1507318004863095E-2</c:v>
                </c:pt>
                <c:pt idx="26">
                  <c:v>4.613097421977623E-3</c:v>
                </c:pt>
                <c:pt idx="27">
                  <c:v>1.841620620094644E-3</c:v>
                </c:pt>
                <c:pt idx="28">
                  <c:v>7.3397595803295483E-4</c:v>
                </c:pt>
                <c:pt idx="29">
                  <c:v>2.9233023618610815E-4</c:v>
                </c:pt>
                <c:pt idx="30">
                  <c:v>1.163992438217965E-4</c:v>
                </c:pt>
                <c:pt idx="31">
                  <c:v>4.6342620370941871E-5</c:v>
                </c:pt>
                <c:pt idx="32">
                  <c:v>1.8449844098811287E-5</c:v>
                </c:pt>
                <c:pt idx="33">
                  <c:v>7.345096797375867E-6</c:v>
                </c:pt>
                <c:pt idx="34">
                  <c:v>2.9241486309923208E-6</c:v>
                </c:pt>
                <c:pt idx="35">
                  <c:v>1.8450150460976947E-6</c:v>
                </c:pt>
                <c:pt idx="36">
                  <c:v>1.1641265866530837E-6</c:v>
                </c:pt>
                <c:pt idx="37">
                  <c:v>7.3451453530994875E-7</c:v>
                </c:pt>
                <c:pt idx="38">
                  <c:v>4.6344746630667395E-7</c:v>
                </c:pt>
                <c:pt idx="39">
                  <c:v>2.9241563265932886E-7</c:v>
                </c:pt>
                <c:pt idx="40">
                  <c:v>1.8450181097752562E-7</c:v>
                </c:pt>
                <c:pt idx="41">
                  <c:v>1.1641278063260048E-7</c:v>
                </c:pt>
                <c:pt idx="42">
                  <c:v>7.3451502087071144E-8</c:v>
                </c:pt>
                <c:pt idx="43">
                  <c:v>4.6344765961195271E-8</c:v>
                </c:pt>
                <c:pt idx="44">
                  <c:v>2.9241570961556083E-8</c:v>
                </c:pt>
                <c:pt idx="45">
                  <c:v>1.8450184161435714E-8</c:v>
                </c:pt>
                <c:pt idx="46">
                  <c:v>1.1641279282934357E-8</c:v>
                </c:pt>
                <c:pt idx="47">
                  <c:v>7.3451506942682495E-9</c:v>
                </c:pt>
                <c:pt idx="48">
                  <c:v>4.6344767894249071E-9</c:v>
                </c:pt>
                <c:pt idx="49">
                  <c:v>2.9241571731118592E-9</c:v>
                </c:pt>
                <c:pt idx="50">
                  <c:v>1.8450184467804088E-9</c:v>
                </c:pt>
                <c:pt idx="51">
                  <c:v>1.1641279404901791E-9</c:v>
                </c:pt>
                <c:pt idx="52">
                  <c:v>7.3451507428243586E-10</c:v>
                </c:pt>
                <c:pt idx="53">
                  <c:v>4.6344768087554389E-10</c:v>
                </c:pt>
                <c:pt idx="54">
                  <c:v>2.924157180807492E-10</c:v>
                </c:pt>
                <c:pt idx="55">
                  <c:v>1.8450184498440923E-10</c:v>
                </c:pt>
              </c:numCache>
            </c:numRef>
          </c:yVal>
          <c:smooth val="1"/>
          <c:extLst xmlns:c16r2="http://schemas.microsoft.com/office/drawing/2015/06/chart">
            <c:ext xmlns:c16="http://schemas.microsoft.com/office/drawing/2014/chart" uri="{C3380CC4-5D6E-409C-BE32-E72D297353CC}">
              <c16:uniqueId val="{00000001-ACFC-4F35-9C75-6E4EE4B96022}"/>
            </c:ext>
          </c:extLst>
        </c:ser>
        <c:ser>
          <c:idx val="2"/>
          <c:order val="2"/>
          <c:tx>
            <c:v>alfa 2</c:v>
          </c:tx>
          <c:spPr>
            <a:ln w="28575">
              <a:solidFill>
                <a:schemeClr val="accent3">
                  <a:alpha val="20000"/>
                </a:schemeClr>
              </a:solidFill>
            </a:ln>
            <a:effectLst/>
          </c:spPr>
          <c:marker>
            <c:symbol val="circle"/>
            <c:size val="4"/>
            <c:spPr>
              <a:solidFill>
                <a:schemeClr val="accent3"/>
              </a:solidFill>
              <a:ln w="9525" cap="flat" cmpd="sng" algn="ctr">
                <a:solidFill>
                  <a:schemeClr val="accent3"/>
                </a:solidFill>
                <a:round/>
              </a:ln>
              <a:effectLst/>
            </c:spPr>
          </c:marker>
          <c:xVal>
            <c:numRef>
              <c:f>'Acido Diprotico'!$A$4:$A$59</c:f>
              <c:numCache>
                <c:formatCode>0.0</c:formatCode>
                <c:ptCount val="56"/>
                <c:pt idx="0">
                  <c:v>0</c:v>
                </c:pt>
                <c:pt idx="1">
                  <c:v>0.2</c:v>
                </c:pt>
                <c:pt idx="2">
                  <c:v>0.4</c:v>
                </c:pt>
                <c:pt idx="3">
                  <c:v>0.6</c:v>
                </c:pt>
                <c:pt idx="4">
                  <c:v>0.8</c:v>
                </c:pt>
                <c:pt idx="5">
                  <c:v>1</c:v>
                </c:pt>
                <c:pt idx="6">
                  <c:v>1.2</c:v>
                </c:pt>
                <c:pt idx="7">
                  <c:v>1.4</c:v>
                </c:pt>
                <c:pt idx="8">
                  <c:v>1.6</c:v>
                </c:pt>
                <c:pt idx="9">
                  <c:v>1.8</c:v>
                </c:pt>
                <c:pt idx="10">
                  <c:v>2</c:v>
                </c:pt>
                <c:pt idx="11">
                  <c:v>2.2000000000000002</c:v>
                </c:pt>
                <c:pt idx="12">
                  <c:v>2.4</c:v>
                </c:pt>
                <c:pt idx="13">
                  <c:v>2.6</c:v>
                </c:pt>
                <c:pt idx="14">
                  <c:v>2.8</c:v>
                </c:pt>
                <c:pt idx="15">
                  <c:v>3</c:v>
                </c:pt>
                <c:pt idx="16">
                  <c:v>3.2</c:v>
                </c:pt>
                <c:pt idx="17">
                  <c:v>3.4</c:v>
                </c:pt>
                <c:pt idx="18">
                  <c:v>3.8</c:v>
                </c:pt>
                <c:pt idx="19">
                  <c:v>4</c:v>
                </c:pt>
                <c:pt idx="20">
                  <c:v>4.2</c:v>
                </c:pt>
                <c:pt idx="21">
                  <c:v>4.5999999999999996</c:v>
                </c:pt>
                <c:pt idx="22">
                  <c:v>5</c:v>
                </c:pt>
                <c:pt idx="23">
                  <c:v>5.4</c:v>
                </c:pt>
                <c:pt idx="24">
                  <c:v>5.8</c:v>
                </c:pt>
                <c:pt idx="25">
                  <c:v>6.2</c:v>
                </c:pt>
                <c:pt idx="26">
                  <c:v>6.6</c:v>
                </c:pt>
                <c:pt idx="27">
                  <c:v>7</c:v>
                </c:pt>
                <c:pt idx="28">
                  <c:v>7.4</c:v>
                </c:pt>
                <c:pt idx="29">
                  <c:v>7.8</c:v>
                </c:pt>
                <c:pt idx="30">
                  <c:v>8.1999999999999993</c:v>
                </c:pt>
                <c:pt idx="31">
                  <c:v>8.6</c:v>
                </c:pt>
                <c:pt idx="32">
                  <c:v>9</c:v>
                </c:pt>
                <c:pt idx="33">
                  <c:v>9.4</c:v>
                </c:pt>
                <c:pt idx="34">
                  <c:v>9.8000000000000007</c:v>
                </c:pt>
                <c:pt idx="35">
                  <c:v>10</c:v>
                </c:pt>
                <c:pt idx="36">
                  <c:v>10.199999999999999</c:v>
                </c:pt>
                <c:pt idx="37">
                  <c:v>10.4</c:v>
                </c:pt>
                <c:pt idx="38">
                  <c:v>10.6</c:v>
                </c:pt>
                <c:pt idx="39">
                  <c:v>10.8</c:v>
                </c:pt>
                <c:pt idx="40">
                  <c:v>11</c:v>
                </c:pt>
                <c:pt idx="41">
                  <c:v>11.2</c:v>
                </c:pt>
                <c:pt idx="42">
                  <c:v>11.4</c:v>
                </c:pt>
                <c:pt idx="43">
                  <c:v>11.6</c:v>
                </c:pt>
                <c:pt idx="44">
                  <c:v>11.8</c:v>
                </c:pt>
                <c:pt idx="45">
                  <c:v>12</c:v>
                </c:pt>
                <c:pt idx="46">
                  <c:v>12.2</c:v>
                </c:pt>
                <c:pt idx="47">
                  <c:v>12.4</c:v>
                </c:pt>
                <c:pt idx="48">
                  <c:v>12.6</c:v>
                </c:pt>
                <c:pt idx="49">
                  <c:v>12.8</c:v>
                </c:pt>
                <c:pt idx="50">
                  <c:v>13</c:v>
                </c:pt>
                <c:pt idx="51">
                  <c:v>13.2</c:v>
                </c:pt>
                <c:pt idx="52">
                  <c:v>13.4</c:v>
                </c:pt>
                <c:pt idx="53">
                  <c:v>13.6</c:v>
                </c:pt>
                <c:pt idx="54">
                  <c:v>13.8</c:v>
                </c:pt>
                <c:pt idx="55">
                  <c:v>14</c:v>
                </c:pt>
              </c:numCache>
            </c:numRef>
          </c:xVal>
          <c:yVal>
            <c:numRef>
              <c:f>'Acido Diprotico'!$F$4:$F$59</c:f>
              <c:numCache>
                <c:formatCode>0.0E+00</c:formatCode>
                <c:ptCount val="56"/>
                <c:pt idx="0">
                  <c:v>2.8742341629966558E-6</c:v>
                </c:pt>
                <c:pt idx="1">
                  <c:v>7.0025223123419751E-6</c:v>
                </c:pt>
                <c:pt idx="2">
                  <c:v>1.6788877585698822E-5</c:v>
                </c:pt>
                <c:pt idx="3">
                  <c:v>3.9333724819975867E-5</c:v>
                </c:pt>
                <c:pt idx="4">
                  <c:v>8.9277674275518618E-5</c:v>
                </c:pt>
                <c:pt idx="5">
                  <c:v>1.9452625473792432E-4</c:v>
                </c:pt>
                <c:pt idx="6">
                  <c:v>4.03752963899605E-4</c:v>
                </c:pt>
                <c:pt idx="7">
                  <c:v>7.9511102127678148E-4</c:v>
                </c:pt>
                <c:pt idx="8">
                  <c:v>1.4873699887296794E-3</c:v>
                </c:pt>
                <c:pt idx="9">
                  <c:v>2.6583426327854449E-3</c:v>
                </c:pt>
                <c:pt idx="10">
                  <c:v>4.5777358426822585E-3</c:v>
                </c:pt>
                <c:pt idx="11">
                  <c:v>7.6611248629167468E-3</c:v>
                </c:pt>
                <c:pt idx="12">
                  <c:v>1.2551269309535085E-2</c:v>
                </c:pt>
                <c:pt idx="13">
                  <c:v>2.0233261991426551E-2</c:v>
                </c:pt>
                <c:pt idx="14">
                  <c:v>3.2186261160591784E-2</c:v>
                </c:pt>
                <c:pt idx="15">
                  <c:v>5.0557006556153729E-2</c:v>
                </c:pt>
                <c:pt idx="16">
                  <c:v>7.8293558540606337E-2</c:v>
                </c:pt>
                <c:pt idx="17">
                  <c:v>0.11908493458478563</c:v>
                </c:pt>
                <c:pt idx="18">
                  <c:v>0.25429549380246808</c:v>
                </c:pt>
                <c:pt idx="19" formatCode="0.00E+00">
                  <c:v>0.35108499514181285</c:v>
                </c:pt>
                <c:pt idx="20">
                  <c:v>0.46180000177603225</c:v>
                </c:pt>
                <c:pt idx="21">
                  <c:v>0.68322085235829666</c:v>
                </c:pt>
                <c:pt idx="22">
                  <c:v>0.84421327844686123</c:v>
                </c:pt>
                <c:pt idx="23">
                  <c:v>0.93156992061824673</c:v>
                </c:pt>
                <c:pt idx="24">
                  <c:v>0.97158842327252826</c:v>
                </c:pt>
                <c:pt idx="25">
                  <c:v>0.98849255234108668</c:v>
                </c:pt>
                <c:pt idx="26">
                  <c:v>0.99538688188592095</c:v>
                </c:pt>
                <c:pt idx="27">
                  <c:v>0.99815837609129721</c:v>
                </c:pt>
                <c:pt idx="28">
                  <c:v>0.99926602352017935</c:v>
                </c:pt>
                <c:pt idx="29">
                  <c:v>0.9997076696810796</c:v>
                </c:pt>
                <c:pt idx="30">
                  <c:v>0.99988360074306337</c:v>
                </c:pt>
                <c:pt idx="31">
                  <c:v>0.99995365737755038</c:v>
                </c:pt>
                <c:pt idx="32">
                  <c:v>0.99998155015557166</c:v>
                </c:pt>
                <c:pt idx="33">
                  <c:v>0.99999265490315037</c:v>
                </c:pt>
                <c:pt idx="34">
                  <c:v>0.99999707585136077</c:v>
                </c:pt>
                <c:pt idx="35">
                  <c:v>0.99999815498495059</c:v>
                </c:pt>
                <c:pt idx="36">
                  <c:v>0.9999988358734121</c:v>
                </c:pt>
                <c:pt idx="37">
                  <c:v>0.99999926548546425</c:v>
                </c:pt>
                <c:pt idx="38">
                  <c:v>0.99999953655253337</c:v>
                </c:pt>
                <c:pt idx="39">
                  <c:v>0.99999970758436729</c:v>
                </c:pt>
                <c:pt idx="40">
                  <c:v>0.99999981549818906</c:v>
                </c:pt>
                <c:pt idx="41">
                  <c:v>0.99999988358721947</c:v>
                </c:pt>
                <c:pt idx="42">
                  <c:v>0.99999992654849779</c:v>
                </c:pt>
                <c:pt idx="43">
                  <c:v>0.99999995365523409</c:v>
                </c:pt>
                <c:pt idx="44">
                  <c:v>0.99999997075842906</c:v>
                </c:pt>
                <c:pt idx="45">
                  <c:v>0.99999998154981573</c:v>
                </c:pt>
                <c:pt idx="46">
                  <c:v>0.99999998835872073</c:v>
                </c:pt>
                <c:pt idx="47">
                  <c:v>0.99999999265484929</c:v>
                </c:pt>
                <c:pt idx="48">
                  <c:v>0.9999999953655232</c:v>
                </c:pt>
                <c:pt idx="49">
                  <c:v>0.99999999707584286</c:v>
                </c:pt>
                <c:pt idx="50">
                  <c:v>0.99999999815498153</c:v>
                </c:pt>
                <c:pt idx="51">
                  <c:v>0.99999999883587209</c:v>
                </c:pt>
                <c:pt idx="52">
                  <c:v>0.999999999265485</c:v>
                </c:pt>
                <c:pt idx="53">
                  <c:v>0.99999999953655228</c:v>
                </c:pt>
                <c:pt idx="54">
                  <c:v>0.99999999970758424</c:v>
                </c:pt>
                <c:pt idx="55">
                  <c:v>0.99999999981549814</c:v>
                </c:pt>
              </c:numCache>
            </c:numRef>
          </c:yVal>
          <c:smooth val="1"/>
          <c:extLst xmlns:c16r2="http://schemas.microsoft.com/office/drawing/2015/06/chart">
            <c:ext xmlns:c16="http://schemas.microsoft.com/office/drawing/2014/chart" uri="{C3380CC4-5D6E-409C-BE32-E72D297353CC}">
              <c16:uniqueId val="{00000002-ACFC-4F35-9C75-6E4EE4B96022}"/>
            </c:ext>
          </c:extLst>
        </c:ser>
        <c:dLbls>
          <c:showLegendKey val="0"/>
          <c:showVal val="0"/>
          <c:showCatName val="0"/>
          <c:showSerName val="0"/>
          <c:showPercent val="0"/>
          <c:showBubbleSize val="0"/>
        </c:dLbls>
        <c:axId val="295253968"/>
        <c:axId val="295255144"/>
      </c:scatterChart>
      <c:valAx>
        <c:axId val="295253968"/>
        <c:scaling>
          <c:orientation val="minMax"/>
          <c:max val="10"/>
        </c:scaling>
        <c:delete val="0"/>
        <c:axPos val="b"/>
        <c:majorGridlines>
          <c:spPr>
            <a:ln w="9525" cap="flat" cmpd="sng" algn="ctr">
              <a:solidFill>
                <a:schemeClr val="dk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US" sz="1000">
                    <a:solidFill>
                      <a:schemeClr val="tx1"/>
                    </a:solidFill>
                  </a:rPr>
                  <a:t>pH</a:t>
                </a:r>
              </a:p>
            </c:rich>
          </c:tx>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s-VE"/>
            </a:p>
          </c:txPr>
        </c:title>
        <c:numFmt formatCode="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VE"/>
          </a:p>
        </c:txPr>
        <c:crossAx val="295255144"/>
        <c:crosses val="autoZero"/>
        <c:crossBetween val="midCat"/>
      </c:valAx>
      <c:valAx>
        <c:axId val="295255144"/>
        <c:scaling>
          <c:orientation val="minMax"/>
          <c:max val="1"/>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solidFill>
                    <a:latin typeface="Symbol" panose="05050102010706020507" pitchFamily="18" charset="2"/>
                    <a:ea typeface="+mn-ea"/>
                    <a:cs typeface="+mn-cs"/>
                  </a:defRPr>
                </a:pPr>
                <a:r>
                  <a:rPr lang="en-US" sz="1200">
                    <a:solidFill>
                      <a:schemeClr val="tx1"/>
                    </a:solidFill>
                    <a:latin typeface="Symbol" panose="05050102010706020507" pitchFamily="18" charset="2"/>
                  </a:rPr>
                  <a:t>a</a:t>
                </a:r>
              </a:p>
            </c:rich>
          </c:tx>
          <c:layout>
            <c:manualLayout>
              <c:xMode val="edge"/>
              <c:yMode val="edge"/>
              <c:x val="2.9175784099197666E-3"/>
              <c:y val="0.44596774459796301"/>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solidFill>
                  <a:latin typeface="Symbol" panose="05050102010706020507" pitchFamily="18" charset="2"/>
                  <a:ea typeface="+mn-ea"/>
                  <a:cs typeface="+mn-cs"/>
                </a:defRPr>
              </a:pPr>
              <a:endParaRPr lang="es-VE"/>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VE"/>
          </a:p>
        </c:txPr>
        <c:crossAx val="295253968"/>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a:effectLst/>
  </c:spPr>
  <c:txPr>
    <a:bodyPr/>
    <a:lstStyle/>
    <a:p>
      <a:pPr>
        <a:defRPr/>
      </a:pPr>
      <a:endParaRPr lang="es-V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02338145231846"/>
          <c:y val="3.4861111111111114E-2"/>
          <c:w val="0.81921062992125981"/>
          <c:h val="0.79616403611295095"/>
        </c:manualLayout>
      </c:layout>
      <c:scatterChart>
        <c:scatterStyle val="smoothMarker"/>
        <c:varyColors val="0"/>
        <c:ser>
          <c:idx val="0"/>
          <c:order val="0"/>
          <c:tx>
            <c:v>alfa 0</c:v>
          </c:tx>
          <c:spPr>
            <a:ln w="28575">
              <a:solidFill>
                <a:schemeClr val="accent1">
                  <a:alpha val="20000"/>
                </a:schemeClr>
              </a:solidFill>
            </a:ln>
            <a:effectLst/>
          </c:spPr>
          <c:marker>
            <c:symbol val="circle"/>
            <c:size val="4"/>
            <c:spPr>
              <a:solidFill>
                <a:schemeClr val="accent1"/>
              </a:solidFill>
              <a:ln w="9525" cap="flat" cmpd="sng" algn="ctr">
                <a:solidFill>
                  <a:schemeClr val="accent1"/>
                </a:solidFill>
                <a:round/>
              </a:ln>
              <a:effectLst/>
            </c:spPr>
          </c:marker>
          <c:xVal>
            <c:numRef>
              <c:f>'ácido fosfórico'!$A$4:$A$58</c:f>
              <c:numCache>
                <c:formatCode>0.0</c:formatCode>
                <c:ptCount val="55"/>
                <c:pt idx="0">
                  <c:v>0</c:v>
                </c:pt>
                <c:pt idx="1">
                  <c:v>0.2</c:v>
                </c:pt>
                <c:pt idx="2">
                  <c:v>0.4</c:v>
                </c:pt>
                <c:pt idx="3">
                  <c:v>0.6</c:v>
                </c:pt>
                <c:pt idx="4">
                  <c:v>0.8</c:v>
                </c:pt>
                <c:pt idx="5">
                  <c:v>1</c:v>
                </c:pt>
                <c:pt idx="6">
                  <c:v>1.2</c:v>
                </c:pt>
                <c:pt idx="7">
                  <c:v>1.4</c:v>
                </c:pt>
                <c:pt idx="8">
                  <c:v>1.6</c:v>
                </c:pt>
                <c:pt idx="9">
                  <c:v>1.8</c:v>
                </c:pt>
                <c:pt idx="10">
                  <c:v>2</c:v>
                </c:pt>
                <c:pt idx="11">
                  <c:v>2.2000000000000002</c:v>
                </c:pt>
                <c:pt idx="12">
                  <c:v>2.4</c:v>
                </c:pt>
                <c:pt idx="13">
                  <c:v>2.6</c:v>
                </c:pt>
                <c:pt idx="14">
                  <c:v>2.8</c:v>
                </c:pt>
                <c:pt idx="15">
                  <c:v>3</c:v>
                </c:pt>
                <c:pt idx="16">
                  <c:v>3.2</c:v>
                </c:pt>
                <c:pt idx="17">
                  <c:v>3.4</c:v>
                </c:pt>
                <c:pt idx="18">
                  <c:v>3.8</c:v>
                </c:pt>
                <c:pt idx="19">
                  <c:v>4.2</c:v>
                </c:pt>
                <c:pt idx="20">
                  <c:v>4.5999999999999996</c:v>
                </c:pt>
                <c:pt idx="21">
                  <c:v>5</c:v>
                </c:pt>
                <c:pt idx="22">
                  <c:v>5.4</c:v>
                </c:pt>
                <c:pt idx="23">
                  <c:v>5.8</c:v>
                </c:pt>
                <c:pt idx="24">
                  <c:v>6.2</c:v>
                </c:pt>
                <c:pt idx="25">
                  <c:v>6.6</c:v>
                </c:pt>
                <c:pt idx="26">
                  <c:v>7</c:v>
                </c:pt>
                <c:pt idx="27">
                  <c:v>7.4</c:v>
                </c:pt>
                <c:pt idx="28">
                  <c:v>7.8</c:v>
                </c:pt>
                <c:pt idx="29">
                  <c:v>8.1999999999999993</c:v>
                </c:pt>
                <c:pt idx="30">
                  <c:v>8.6</c:v>
                </c:pt>
                <c:pt idx="31">
                  <c:v>9</c:v>
                </c:pt>
                <c:pt idx="32">
                  <c:v>9.4</c:v>
                </c:pt>
                <c:pt idx="33">
                  <c:v>9.8000000000000007</c:v>
                </c:pt>
                <c:pt idx="34">
                  <c:v>10</c:v>
                </c:pt>
                <c:pt idx="35">
                  <c:v>10.199999999999999</c:v>
                </c:pt>
                <c:pt idx="36">
                  <c:v>10.4</c:v>
                </c:pt>
                <c:pt idx="37">
                  <c:v>10.6</c:v>
                </c:pt>
                <c:pt idx="38">
                  <c:v>10.8</c:v>
                </c:pt>
                <c:pt idx="39">
                  <c:v>11</c:v>
                </c:pt>
                <c:pt idx="40">
                  <c:v>11.2</c:v>
                </c:pt>
                <c:pt idx="41">
                  <c:v>11.4</c:v>
                </c:pt>
                <c:pt idx="42">
                  <c:v>11.6</c:v>
                </c:pt>
                <c:pt idx="43">
                  <c:v>11.8</c:v>
                </c:pt>
                <c:pt idx="44">
                  <c:v>12</c:v>
                </c:pt>
                <c:pt idx="45">
                  <c:v>12.2</c:v>
                </c:pt>
                <c:pt idx="46">
                  <c:v>12.4</c:v>
                </c:pt>
                <c:pt idx="47">
                  <c:v>12.6</c:v>
                </c:pt>
                <c:pt idx="48">
                  <c:v>12.8</c:v>
                </c:pt>
                <c:pt idx="49">
                  <c:v>13</c:v>
                </c:pt>
                <c:pt idx="50">
                  <c:v>13.2</c:v>
                </c:pt>
                <c:pt idx="51">
                  <c:v>13.4</c:v>
                </c:pt>
                <c:pt idx="52">
                  <c:v>13.6</c:v>
                </c:pt>
                <c:pt idx="53">
                  <c:v>13.8</c:v>
                </c:pt>
                <c:pt idx="54">
                  <c:v>14</c:v>
                </c:pt>
              </c:numCache>
            </c:numRef>
          </c:xVal>
          <c:yVal>
            <c:numRef>
              <c:f>'ácido fosfórico'!$D$4:$D$58</c:f>
              <c:numCache>
                <c:formatCode>0.0E+00</c:formatCode>
                <c:ptCount val="55"/>
                <c:pt idx="0">
                  <c:v>0.99294019476901263</c:v>
                </c:pt>
                <c:pt idx="1">
                  <c:v>0.98885697447809151</c:v>
                </c:pt>
                <c:pt idx="2">
                  <c:v>0.98245385036570709</c:v>
                </c:pt>
                <c:pt idx="3">
                  <c:v>0.97247371626530243</c:v>
                </c:pt>
                <c:pt idx="4">
                  <c:v>0.95706502450699926</c:v>
                </c:pt>
                <c:pt idx="5">
                  <c:v>0.93361960418972678</c:v>
                </c:pt>
                <c:pt idx="6">
                  <c:v>0.89872613033104243</c:v>
                </c:pt>
                <c:pt idx="7">
                  <c:v>0.84846758483153284</c:v>
                </c:pt>
                <c:pt idx="8">
                  <c:v>0.7793898701173021</c:v>
                </c:pt>
                <c:pt idx="9">
                  <c:v>0.69031575182533811</c:v>
                </c:pt>
                <c:pt idx="10">
                  <c:v>0.58445200102468986</c:v>
                </c:pt>
                <c:pt idx="11">
                  <c:v>0.47017440502952212</c:v>
                </c:pt>
                <c:pt idx="12">
                  <c:v>0.35894017250022059</c:v>
                </c:pt>
                <c:pt idx="13">
                  <c:v>0.26105480970164119</c:v>
                </c:pt>
                <c:pt idx="14">
                  <c:v>0.18227268341025435</c:v>
                </c:pt>
                <c:pt idx="15">
                  <c:v>0.12329773069273649</c:v>
                </c:pt>
                <c:pt idx="16">
                  <c:v>8.1501456875488265E-2</c:v>
                </c:pt>
                <c:pt idx="17">
                  <c:v>5.3015669808836284E-2</c:v>
                </c:pt>
                <c:pt idx="18">
                  <c:v>2.1796485413705755E-2</c:v>
                </c:pt>
                <c:pt idx="19">
                  <c:v>8.7874405741544294E-3</c:v>
                </c:pt>
                <c:pt idx="20">
                  <c:v>3.5116505813354809E-3</c:v>
                </c:pt>
                <c:pt idx="21">
                  <c:v>1.395686034561458E-3</c:v>
                </c:pt>
                <c:pt idx="22">
                  <c:v>5.508720868342994E-4</c:v>
                </c:pt>
                <c:pt idx="23">
                  <c:v>2.1431646762650814E-4</c:v>
                </c:pt>
                <c:pt idx="24">
                  <c:v>8.06561370608655E-5</c:v>
                </c:pt>
                <c:pt idx="25">
                  <c:v>2.8226116836327645E-5</c:v>
                </c:pt>
                <c:pt idx="26">
                  <c:v>8.6179852267740237E-6</c:v>
                </c:pt>
                <c:pt idx="27">
                  <c:v>2.1639341330832652E-6</c:v>
                </c:pt>
                <c:pt idx="28">
                  <c:v>4.469143918321579E-7</c:v>
                </c:pt>
                <c:pt idx="29">
                  <c:v>8.0548522656584632E-8</c:v>
                </c:pt>
                <c:pt idx="30">
                  <c:v>1.3502420718005766E-8</c:v>
                </c:pt>
                <c:pt idx="31">
                  <c:v>2.1897928049011674E-9</c:v>
                </c:pt>
                <c:pt idx="32">
                  <c:v>3.5010527261455844E-10</c:v>
                </c:pt>
                <c:pt idx="33">
                  <c:v>5.5602883333358211E-11</c:v>
                </c:pt>
                <c:pt idx="34">
                  <c:v>2.2119730010333195E-11</c:v>
                </c:pt>
                <c:pt idx="35">
                  <c:v>8.7881330432240928E-12</c:v>
                </c:pt>
                <c:pt idx="36">
                  <c:v>3.4854703139639019E-12</c:v>
                </c:pt>
                <c:pt idx="37">
                  <c:v>1.3788986389252489E-12</c:v>
                </c:pt>
                <c:pt idx="38">
                  <c:v>5.4343585003471673E-13</c:v>
                </c:pt>
                <c:pt idx="39">
                  <c:v>2.1292726570682188E-13</c:v>
                </c:pt>
                <c:pt idx="40">
                  <c:v>8.2690108228377585E-14</c:v>
                </c:pt>
                <c:pt idx="41">
                  <c:v>3.1686915446429395E-14</c:v>
                </c:pt>
                <c:pt idx="42">
                  <c:v>1.1907765690623186E-14</c:v>
                </c:pt>
                <c:pt idx="43">
                  <c:v>4.3537473150720576E-15</c:v>
                </c:pt>
                <c:pt idx="44">
                  <c:v>1.534760381161422E-15</c:v>
                </c:pt>
                <c:pt idx="45">
                  <c:v>5.1713297747910144E-16</c:v>
                </c:pt>
                <c:pt idx="46">
                  <c:v>1.6556224309880635E-16</c:v>
                </c:pt>
                <c:pt idx="47">
                  <c:v>5.030114016687591E-17</c:v>
                </c:pt>
                <c:pt idx="48">
                  <c:v>1.4559956511819759E-17</c:v>
                </c:pt>
                <c:pt idx="49">
                  <c:v>4.046229448438423E-18</c:v>
                </c:pt>
                <c:pt idx="50">
                  <c:v>1.0894689653936678E-18</c:v>
                </c:pt>
                <c:pt idx="51">
                  <c:v>2.8667182781877756E-19</c:v>
                </c:pt>
                <c:pt idx="52">
                  <c:v>7.4235397389298376E-20</c:v>
                </c:pt>
                <c:pt idx="53">
                  <c:v>1.9018147580161498E-20</c:v>
                </c:pt>
                <c:pt idx="54">
                  <c:v>4.8378844113313719E-21</c:v>
                </c:pt>
              </c:numCache>
            </c:numRef>
          </c:yVal>
          <c:smooth val="1"/>
          <c:extLst xmlns:c16r2="http://schemas.microsoft.com/office/drawing/2015/06/chart">
            <c:ext xmlns:c16="http://schemas.microsoft.com/office/drawing/2014/chart" uri="{C3380CC4-5D6E-409C-BE32-E72D297353CC}">
              <c16:uniqueId val="{00000000-7E8C-449E-B6D1-1755712637E6}"/>
            </c:ext>
          </c:extLst>
        </c:ser>
        <c:ser>
          <c:idx val="1"/>
          <c:order val="1"/>
          <c:tx>
            <c:v>alfa 1</c:v>
          </c:tx>
          <c:spPr>
            <a:ln w="28575">
              <a:solidFill>
                <a:schemeClr val="accent2">
                  <a:alpha val="20000"/>
                </a:schemeClr>
              </a:solidFill>
            </a:ln>
            <a:effectLst/>
          </c:spPr>
          <c:marker>
            <c:symbol val="circle"/>
            <c:size val="4"/>
            <c:spPr>
              <a:solidFill>
                <a:schemeClr val="accent2"/>
              </a:solidFill>
              <a:ln w="9525" cap="flat" cmpd="sng" algn="ctr">
                <a:solidFill>
                  <a:schemeClr val="accent2"/>
                </a:solidFill>
                <a:round/>
              </a:ln>
              <a:effectLst/>
            </c:spPr>
          </c:marker>
          <c:xVal>
            <c:numRef>
              <c:f>'ácido fosfórico'!$A$4:$A$58</c:f>
              <c:numCache>
                <c:formatCode>0.0</c:formatCode>
                <c:ptCount val="55"/>
                <c:pt idx="0">
                  <c:v>0</c:v>
                </c:pt>
                <c:pt idx="1">
                  <c:v>0.2</c:v>
                </c:pt>
                <c:pt idx="2">
                  <c:v>0.4</c:v>
                </c:pt>
                <c:pt idx="3">
                  <c:v>0.6</c:v>
                </c:pt>
                <c:pt idx="4">
                  <c:v>0.8</c:v>
                </c:pt>
                <c:pt idx="5">
                  <c:v>1</c:v>
                </c:pt>
                <c:pt idx="6">
                  <c:v>1.2</c:v>
                </c:pt>
                <c:pt idx="7">
                  <c:v>1.4</c:v>
                </c:pt>
                <c:pt idx="8">
                  <c:v>1.6</c:v>
                </c:pt>
                <c:pt idx="9">
                  <c:v>1.8</c:v>
                </c:pt>
                <c:pt idx="10">
                  <c:v>2</c:v>
                </c:pt>
                <c:pt idx="11">
                  <c:v>2.2000000000000002</c:v>
                </c:pt>
                <c:pt idx="12">
                  <c:v>2.4</c:v>
                </c:pt>
                <c:pt idx="13">
                  <c:v>2.6</c:v>
                </c:pt>
                <c:pt idx="14">
                  <c:v>2.8</c:v>
                </c:pt>
                <c:pt idx="15">
                  <c:v>3</c:v>
                </c:pt>
                <c:pt idx="16">
                  <c:v>3.2</c:v>
                </c:pt>
                <c:pt idx="17">
                  <c:v>3.4</c:v>
                </c:pt>
                <c:pt idx="18">
                  <c:v>3.8</c:v>
                </c:pt>
                <c:pt idx="19">
                  <c:v>4.2</c:v>
                </c:pt>
                <c:pt idx="20">
                  <c:v>4.5999999999999996</c:v>
                </c:pt>
                <c:pt idx="21">
                  <c:v>5</c:v>
                </c:pt>
                <c:pt idx="22">
                  <c:v>5.4</c:v>
                </c:pt>
                <c:pt idx="23">
                  <c:v>5.8</c:v>
                </c:pt>
                <c:pt idx="24">
                  <c:v>6.2</c:v>
                </c:pt>
                <c:pt idx="25">
                  <c:v>6.6</c:v>
                </c:pt>
                <c:pt idx="26">
                  <c:v>7</c:v>
                </c:pt>
                <c:pt idx="27">
                  <c:v>7.4</c:v>
                </c:pt>
                <c:pt idx="28">
                  <c:v>7.8</c:v>
                </c:pt>
                <c:pt idx="29">
                  <c:v>8.1999999999999993</c:v>
                </c:pt>
                <c:pt idx="30">
                  <c:v>8.6</c:v>
                </c:pt>
                <c:pt idx="31">
                  <c:v>9</c:v>
                </c:pt>
                <c:pt idx="32">
                  <c:v>9.4</c:v>
                </c:pt>
                <c:pt idx="33">
                  <c:v>9.8000000000000007</c:v>
                </c:pt>
                <c:pt idx="34">
                  <c:v>10</c:v>
                </c:pt>
                <c:pt idx="35">
                  <c:v>10.199999999999999</c:v>
                </c:pt>
                <c:pt idx="36">
                  <c:v>10.4</c:v>
                </c:pt>
                <c:pt idx="37">
                  <c:v>10.6</c:v>
                </c:pt>
                <c:pt idx="38">
                  <c:v>10.8</c:v>
                </c:pt>
                <c:pt idx="39">
                  <c:v>11</c:v>
                </c:pt>
                <c:pt idx="40">
                  <c:v>11.2</c:v>
                </c:pt>
                <c:pt idx="41">
                  <c:v>11.4</c:v>
                </c:pt>
                <c:pt idx="42">
                  <c:v>11.6</c:v>
                </c:pt>
                <c:pt idx="43">
                  <c:v>11.8</c:v>
                </c:pt>
                <c:pt idx="44">
                  <c:v>12</c:v>
                </c:pt>
                <c:pt idx="45">
                  <c:v>12.2</c:v>
                </c:pt>
                <c:pt idx="46">
                  <c:v>12.4</c:v>
                </c:pt>
                <c:pt idx="47">
                  <c:v>12.6</c:v>
                </c:pt>
                <c:pt idx="48">
                  <c:v>12.8</c:v>
                </c:pt>
                <c:pt idx="49">
                  <c:v>13</c:v>
                </c:pt>
                <c:pt idx="50">
                  <c:v>13.2</c:v>
                </c:pt>
                <c:pt idx="51">
                  <c:v>13.4</c:v>
                </c:pt>
                <c:pt idx="52">
                  <c:v>13.6</c:v>
                </c:pt>
                <c:pt idx="53">
                  <c:v>13.8</c:v>
                </c:pt>
                <c:pt idx="54">
                  <c:v>14</c:v>
                </c:pt>
              </c:numCache>
            </c:numRef>
          </c:xVal>
          <c:yVal>
            <c:numRef>
              <c:f>'ácido fosfórico'!$E$4:$E$58</c:f>
              <c:numCache>
                <c:formatCode>0.0E+00</c:formatCode>
                <c:ptCount val="55"/>
                <c:pt idx="0">
                  <c:v>7.0598047848076792E-3</c:v>
                </c:pt>
                <c:pt idx="1">
                  <c:v>1.1143024405764625E-2</c:v>
                </c:pt>
                <c:pt idx="2">
                  <c:v>1.7546146848820717E-2</c:v>
                </c:pt>
                <c:pt idx="3">
                  <c:v>2.7526276808983709E-2</c:v>
                </c:pt>
                <c:pt idx="4">
                  <c:v>4.2934958372040109E-2</c:v>
                </c:pt>
                <c:pt idx="5">
                  <c:v>6.6380353857889568E-2</c:v>
                </c:pt>
                <c:pt idx="6">
                  <c:v>0.10127376822783468</c:v>
                </c:pt>
                <c:pt idx="7">
                  <c:v>0.15153217460928758</c:v>
                </c:pt>
                <c:pt idx="8">
                  <c:v>0.22060957482077501</c:v>
                </c:pt>
                <c:pt idx="9">
                  <c:v>0.30968301326706482</c:v>
                </c:pt>
                <c:pt idx="10">
                  <c:v>0.41554537272855441</c:v>
                </c:pt>
                <c:pt idx="11">
                  <c:v>0.52982028801232961</c:v>
                </c:pt>
                <c:pt idx="12">
                  <c:v>0.64104965075820586</c:v>
                </c:pt>
                <c:pt idx="13">
                  <c:v>0.73892659862938215</c:v>
                </c:pt>
                <c:pt idx="14">
                  <c:v>0.817694709783231</c:v>
                </c:pt>
                <c:pt idx="15">
                  <c:v>0.8766468652253564</c:v>
                </c:pt>
                <c:pt idx="16">
                  <c:v>0.91840655070291044</c:v>
                </c:pt>
                <c:pt idx="17">
                  <c:v>0.94683401913297893</c:v>
                </c:pt>
                <c:pt idx="18">
                  <c:v>0.97781359670551082</c:v>
                </c:pt>
                <c:pt idx="19">
                  <c:v>0.99022070237902338</c:v>
                </c:pt>
                <c:pt idx="20">
                  <c:v>0.9939874398815971</c:v>
                </c:pt>
                <c:pt idx="21">
                  <c:v>0.99233277057319658</c:v>
                </c:pt>
                <c:pt idx="22">
                  <c:v>0.98383069361609321</c:v>
                </c:pt>
                <c:pt idx="23">
                  <c:v>0.96144654546609931</c:v>
                </c:pt>
                <c:pt idx="24">
                  <c:v>0.90888098778721216</c:v>
                </c:pt>
                <c:pt idx="25">
                  <c:v>0.79895208711996379</c:v>
                </c:pt>
                <c:pt idx="26">
                  <c:v>0.61273874962363317</c:v>
                </c:pt>
                <c:pt idx="27">
                  <c:v>0.38646808759639201</c:v>
                </c:pt>
                <c:pt idx="28">
                  <c:v>0.20049056561296366</c:v>
                </c:pt>
                <c:pt idx="29">
                  <c:v>9.0766832512287954E-2</c:v>
                </c:pt>
                <c:pt idx="30">
                  <c:v>3.8219168709520857E-2</c:v>
                </c:pt>
                <c:pt idx="31">
                  <c:v>1.5569426842847298E-2</c:v>
                </c:pt>
                <c:pt idx="32">
                  <c:v>6.2527095023901724E-3</c:v>
                </c:pt>
                <c:pt idx="33">
                  <c:v>2.4944046853168475E-3</c:v>
                </c:pt>
                <c:pt idx="34">
                  <c:v>1.5727128037346903E-3</c:v>
                </c:pt>
                <c:pt idx="35">
                  <c:v>9.9029873388350575E-4</c:v>
                </c:pt>
                <c:pt idx="36">
                  <c:v>6.224880073832606E-4</c:v>
                </c:pt>
                <c:pt idx="37">
                  <c:v>3.9030304872766876E-4</c:v>
                </c:pt>
                <c:pt idx="38">
                  <c:v>2.4379112183243545E-4</c:v>
                </c:pt>
                <c:pt idx="39">
                  <c:v>1.5139128591755037E-4</c:v>
                </c:pt>
                <c:pt idx="40">
                  <c:v>9.3180097616285103E-5</c:v>
                </c:pt>
                <c:pt idx="41">
                  <c:v>5.6591286339023456E-5</c:v>
                </c:pt>
                <c:pt idx="42">
                  <c:v>3.3705430706694034E-5</c:v>
                </c:pt>
                <c:pt idx="43">
                  <c:v>1.9531375084079664E-5</c:v>
                </c:pt>
                <c:pt idx="44">
                  <c:v>1.0912146310057709E-5</c:v>
                </c:pt>
                <c:pt idx="45">
                  <c:v>5.8273598081428388E-6</c:v>
                </c:pt>
                <c:pt idx="46">
                  <c:v>2.9568609547924032E-6</c:v>
                </c:pt>
                <c:pt idx="47">
                  <c:v>1.4237948901676843E-6</c:v>
                </c:pt>
                <c:pt idx="48">
                  <c:v>6.5317518739723552E-7</c:v>
                </c:pt>
                <c:pt idx="49">
                  <c:v>2.8768691378397185E-7</c:v>
                </c:pt>
                <c:pt idx="50">
                  <c:v>1.2276779740682064E-7</c:v>
                </c:pt>
                <c:pt idx="51">
                  <c:v>5.1198191003636264E-8</c:v>
                </c:pt>
                <c:pt idx="52">
                  <c:v>2.101264089080292E-8</c:v>
                </c:pt>
                <c:pt idx="53">
                  <c:v>8.5317439647130286E-9</c:v>
                </c:pt>
                <c:pt idx="54">
                  <c:v>3.4397358164566055E-9</c:v>
                </c:pt>
              </c:numCache>
            </c:numRef>
          </c:yVal>
          <c:smooth val="1"/>
          <c:extLst xmlns:c16r2="http://schemas.microsoft.com/office/drawing/2015/06/chart">
            <c:ext xmlns:c16="http://schemas.microsoft.com/office/drawing/2014/chart" uri="{C3380CC4-5D6E-409C-BE32-E72D297353CC}">
              <c16:uniqueId val="{00000001-7E8C-449E-B6D1-1755712637E6}"/>
            </c:ext>
          </c:extLst>
        </c:ser>
        <c:ser>
          <c:idx val="2"/>
          <c:order val="2"/>
          <c:spPr>
            <a:ln w="28575">
              <a:solidFill>
                <a:schemeClr val="accent3">
                  <a:alpha val="20000"/>
                </a:schemeClr>
              </a:solidFill>
            </a:ln>
            <a:effectLst/>
          </c:spPr>
          <c:marker>
            <c:symbol val="circle"/>
            <c:size val="4"/>
            <c:spPr>
              <a:solidFill>
                <a:schemeClr val="accent3"/>
              </a:solidFill>
              <a:ln w="9525" cap="flat" cmpd="sng" algn="ctr">
                <a:solidFill>
                  <a:schemeClr val="accent3"/>
                </a:solidFill>
                <a:round/>
              </a:ln>
              <a:effectLst/>
            </c:spPr>
          </c:marker>
          <c:xVal>
            <c:numRef>
              <c:f>'ácido fosfórico'!$A$4:$A$70</c:f>
              <c:numCache>
                <c:formatCode>0.0</c:formatCode>
                <c:ptCount val="67"/>
                <c:pt idx="0">
                  <c:v>0</c:v>
                </c:pt>
                <c:pt idx="1">
                  <c:v>0.2</c:v>
                </c:pt>
                <c:pt idx="2">
                  <c:v>0.4</c:v>
                </c:pt>
                <c:pt idx="3">
                  <c:v>0.6</c:v>
                </c:pt>
                <c:pt idx="4">
                  <c:v>0.8</c:v>
                </c:pt>
                <c:pt idx="5">
                  <c:v>1</c:v>
                </c:pt>
                <c:pt idx="6">
                  <c:v>1.2</c:v>
                </c:pt>
                <c:pt idx="7">
                  <c:v>1.4</c:v>
                </c:pt>
                <c:pt idx="8">
                  <c:v>1.6</c:v>
                </c:pt>
                <c:pt idx="9">
                  <c:v>1.8</c:v>
                </c:pt>
                <c:pt idx="10">
                  <c:v>2</c:v>
                </c:pt>
                <c:pt idx="11">
                  <c:v>2.2000000000000002</c:v>
                </c:pt>
                <c:pt idx="12">
                  <c:v>2.4</c:v>
                </c:pt>
                <c:pt idx="13">
                  <c:v>2.6</c:v>
                </c:pt>
                <c:pt idx="14">
                  <c:v>2.8</c:v>
                </c:pt>
                <c:pt idx="15">
                  <c:v>3</c:v>
                </c:pt>
                <c:pt idx="16">
                  <c:v>3.2</c:v>
                </c:pt>
                <c:pt idx="17">
                  <c:v>3.4</c:v>
                </c:pt>
                <c:pt idx="18">
                  <c:v>3.8</c:v>
                </c:pt>
                <c:pt idx="19">
                  <c:v>4.2</c:v>
                </c:pt>
                <c:pt idx="20">
                  <c:v>4.5999999999999996</c:v>
                </c:pt>
                <c:pt idx="21">
                  <c:v>5</c:v>
                </c:pt>
                <c:pt idx="22">
                  <c:v>5.4</c:v>
                </c:pt>
                <c:pt idx="23">
                  <c:v>5.8</c:v>
                </c:pt>
                <c:pt idx="24">
                  <c:v>6.2</c:v>
                </c:pt>
                <c:pt idx="25">
                  <c:v>6.6</c:v>
                </c:pt>
                <c:pt idx="26">
                  <c:v>7</c:v>
                </c:pt>
                <c:pt idx="27">
                  <c:v>7.4</c:v>
                </c:pt>
                <c:pt idx="28">
                  <c:v>7.8</c:v>
                </c:pt>
                <c:pt idx="29">
                  <c:v>8.1999999999999993</c:v>
                </c:pt>
                <c:pt idx="30">
                  <c:v>8.6</c:v>
                </c:pt>
                <c:pt idx="31">
                  <c:v>9</c:v>
                </c:pt>
                <c:pt idx="32">
                  <c:v>9.4</c:v>
                </c:pt>
                <c:pt idx="33">
                  <c:v>9.8000000000000007</c:v>
                </c:pt>
                <c:pt idx="34">
                  <c:v>10</c:v>
                </c:pt>
                <c:pt idx="35">
                  <c:v>10.199999999999999</c:v>
                </c:pt>
                <c:pt idx="36">
                  <c:v>10.4</c:v>
                </c:pt>
                <c:pt idx="37">
                  <c:v>10.6</c:v>
                </c:pt>
                <c:pt idx="38">
                  <c:v>10.8</c:v>
                </c:pt>
                <c:pt idx="39">
                  <c:v>11</c:v>
                </c:pt>
                <c:pt idx="40">
                  <c:v>11.2</c:v>
                </c:pt>
                <c:pt idx="41">
                  <c:v>11.4</c:v>
                </c:pt>
                <c:pt idx="42">
                  <c:v>11.6</c:v>
                </c:pt>
                <c:pt idx="43">
                  <c:v>11.8</c:v>
                </c:pt>
                <c:pt idx="44">
                  <c:v>12</c:v>
                </c:pt>
                <c:pt idx="45">
                  <c:v>12.2</c:v>
                </c:pt>
                <c:pt idx="46">
                  <c:v>12.4</c:v>
                </c:pt>
                <c:pt idx="47">
                  <c:v>12.6</c:v>
                </c:pt>
                <c:pt idx="48">
                  <c:v>12.8</c:v>
                </c:pt>
                <c:pt idx="49">
                  <c:v>13</c:v>
                </c:pt>
                <c:pt idx="50">
                  <c:v>13.2</c:v>
                </c:pt>
                <c:pt idx="51">
                  <c:v>13.4</c:v>
                </c:pt>
                <c:pt idx="52">
                  <c:v>13.6</c:v>
                </c:pt>
                <c:pt idx="53">
                  <c:v>13.8</c:v>
                </c:pt>
                <c:pt idx="54">
                  <c:v>14</c:v>
                </c:pt>
                <c:pt idx="55">
                  <c:v>14.2</c:v>
                </c:pt>
                <c:pt idx="56">
                  <c:v>14.4</c:v>
                </c:pt>
                <c:pt idx="57">
                  <c:v>14.6</c:v>
                </c:pt>
                <c:pt idx="58">
                  <c:v>14.8</c:v>
                </c:pt>
                <c:pt idx="59">
                  <c:v>15</c:v>
                </c:pt>
                <c:pt idx="60">
                  <c:v>15.2</c:v>
                </c:pt>
                <c:pt idx="61">
                  <c:v>15.4</c:v>
                </c:pt>
                <c:pt idx="62">
                  <c:v>15.6</c:v>
                </c:pt>
                <c:pt idx="63">
                  <c:v>15.8</c:v>
                </c:pt>
                <c:pt idx="64">
                  <c:v>16</c:v>
                </c:pt>
                <c:pt idx="65">
                  <c:v>16.2</c:v>
                </c:pt>
                <c:pt idx="66">
                  <c:v>16.399999999999999</c:v>
                </c:pt>
              </c:numCache>
            </c:numRef>
          </c:xVal>
          <c:yVal>
            <c:numRef>
              <c:f>'ácido fosfórico'!$F$4:$F$70</c:f>
              <c:numCache>
                <c:formatCode>0.0E+00</c:formatCode>
                <c:ptCount val="67"/>
                <c:pt idx="0">
                  <c:v>4.4617966239984533E-10</c:v>
                </c:pt>
                <c:pt idx="1">
                  <c:v>1.1161438227246619E-9</c:v>
                </c:pt>
                <c:pt idx="2">
                  <c:v>2.7854722619130881E-9</c:v>
                </c:pt>
                <c:pt idx="3">
                  <c:v>6.9257139674196107E-9</c:v>
                </c:pt>
                <c:pt idx="4">
                  <c:v>1.7120960466107324E-8</c:v>
                </c:pt>
                <c:pt idx="5">
                  <c:v>4.1952383638186205E-8</c:v>
                </c:pt>
                <c:pt idx="6">
                  <c:v>1.0144112289036163E-7</c:v>
                </c:pt>
                <c:pt idx="7">
                  <c:v>2.4055917962974874E-7</c:v>
                </c:pt>
                <c:pt idx="8">
                  <c:v>5.5506192293470396E-7</c:v>
                </c:pt>
                <c:pt idx="9">
                  <c:v>1.2349075970277864E-6</c:v>
                </c:pt>
                <c:pt idx="10">
                  <c:v>2.6262467556444636E-6</c:v>
                </c:pt>
                <c:pt idx="11">
                  <c:v>5.3069581478547012E-6</c:v>
                </c:pt>
                <c:pt idx="12">
                  <c:v>1.0176741572273273E-5</c:v>
                </c:pt>
                <c:pt idx="13">
                  <c:v>1.8591668973390404E-5</c:v>
                </c:pt>
                <c:pt idx="14">
                  <c:v>3.2606806505396842E-5</c:v>
                </c:pt>
                <c:pt idx="15">
                  <c:v>5.5404081882242523E-5</c:v>
                </c:pt>
                <c:pt idx="16">
                  <c:v>9.1992421535630562E-5</c:v>
                </c:pt>
                <c:pt idx="17">
                  <c:v>1.5031105801487459E-4</c:v>
                </c:pt>
                <c:pt idx="18">
                  <c:v>3.8991787967632775E-4</c:v>
                </c:pt>
                <c:pt idx="19">
                  <c:v>9.9185703974825315E-4</c:v>
                </c:pt>
                <c:pt idx="20">
                  <c:v>2.5009094922640958E-3</c:v>
                </c:pt>
                <c:pt idx="21">
                  <c:v>6.2715431100226022E-3</c:v>
                </c:pt>
                <c:pt idx="22">
                  <c:v>1.5618432531644579E-2</c:v>
                </c:pt>
                <c:pt idx="23">
                  <c:v>3.833912718061501E-2</c:v>
                </c:pt>
                <c:pt idx="24">
                  <c:v>9.1038291147041317E-2</c:v>
                </c:pt>
                <c:pt idx="25">
                  <c:v>0.20101932664064068</c:v>
                </c:pt>
                <c:pt idx="26">
                  <c:v>0.38725088976213617</c:v>
                </c:pt>
                <c:pt idx="27">
                  <c:v>0.61352281352113669</c:v>
                </c:pt>
                <c:pt idx="28">
                  <c:v>0.79948628759412099</c:v>
                </c:pt>
                <c:pt idx="29">
                  <c:v>0.90916824488389403</c:v>
                </c:pt>
                <c:pt idx="30">
                  <c:v>0.96160854732197898</c:v>
                </c:pt>
                <c:pt idx="31">
                  <c:v>0.98398777646794922</c:v>
                </c:pt>
                <c:pt idx="32">
                  <c:v>0.99262527726301586</c:v>
                </c:pt>
                <c:pt idx="33">
                  <c:v>0.99468138838569142</c:v>
                </c:pt>
                <c:pt idx="34" formatCode="0.000">
                  <c:v>0.99395449196032415</c:v>
                </c:pt>
                <c:pt idx="35">
                  <c:v>0.99193520019961334</c:v>
                </c:pt>
                <c:pt idx="36">
                  <c:v>0.98820732145882229</c:v>
                </c:pt>
                <c:pt idx="37">
                  <c:v>0.98201703588821787</c:v>
                </c:pt>
                <c:pt idx="38">
                  <c:v>0.9721537686640046</c:v>
                </c:pt>
                <c:pt idx="39">
                  <c:v>0.95679292699891816</c:v>
                </c:pt>
                <c:pt idx="40">
                  <c:v>0.93334077507264546</c:v>
                </c:pt>
                <c:pt idx="41">
                  <c:v>0.89839358875493636</c:v>
                </c:pt>
                <c:pt idx="42">
                  <c:v>0.84804121473871052</c:v>
                </c:pt>
                <c:pt idx="43">
                  <c:v>0.77884296000856634</c:v>
                </c:pt>
                <c:pt idx="44">
                  <c:v>0.68964764679564716</c:v>
                </c:pt>
                <c:pt idx="45">
                  <c:v>0.58369895064465616</c:v>
                </c:pt>
                <c:pt idx="46">
                  <c:v>0.46940529125126218</c:v>
                </c:pt>
                <c:pt idx="47">
                  <c:v>0.35823210766945252</c:v>
                </c:pt>
                <c:pt idx="48">
                  <c:v>0.26046343084736528</c:v>
                </c:pt>
                <c:pt idx="49">
                  <c:v>0.18181812951147022</c:v>
                </c:pt>
                <c:pt idx="50">
                  <c:v>0.1229706709017418</c:v>
                </c:pt>
                <c:pt idx="51">
                  <c:v>8.1277754101517968E-2</c:v>
                </c:pt>
                <c:pt idx="52">
                  <c:v>5.2868588628851861E-2</c:v>
                </c:pt>
                <c:pt idx="53">
                  <c:v>3.4021612379604868E-2</c:v>
                </c:pt>
                <c:pt idx="54">
                  <c:v>2.1739130360005743E-2</c:v>
                </c:pt>
                <c:pt idx="55">
                  <c:v>1.3827396581796851E-2</c:v>
                </c:pt>
                <c:pt idx="56">
                  <c:v>8.7692460136710067E-3</c:v>
                </c:pt>
                <c:pt idx="57">
                  <c:v>5.5509844189155465E-3</c:v>
                </c:pt>
                <c:pt idx="58">
                  <c:v>3.5096240290884684E-3</c:v>
                </c:pt>
                <c:pt idx="59">
                  <c:v>2.2172949001439384E-3</c:v>
                </c:pt>
                <c:pt idx="60">
                  <c:v>1.4001642234912903E-3</c:v>
                </c:pt>
                <c:pt idx="61">
                  <c:v>8.8390062971673965E-4</c:v>
                </c:pt>
                <c:pt idx="62">
                  <c:v>5.5788557473300082E-4</c:v>
                </c:pt>
                <c:pt idx="63">
                  <c:v>3.5207448711152084E-4</c:v>
                </c:pt>
                <c:pt idx="64">
                  <c:v>2.2217285047759354E-4</c:v>
                </c:pt>
                <c:pt idx="65">
                  <c:v>1.4019308636058211E-4</c:v>
                </c:pt>
                <c:pt idx="66">
                  <c:v>8.8460434182292648E-5</c:v>
                </c:pt>
              </c:numCache>
            </c:numRef>
          </c:yVal>
          <c:smooth val="1"/>
          <c:extLst xmlns:c16r2="http://schemas.microsoft.com/office/drawing/2015/06/chart">
            <c:ext xmlns:c16="http://schemas.microsoft.com/office/drawing/2014/chart" uri="{C3380CC4-5D6E-409C-BE32-E72D297353CC}">
              <c16:uniqueId val="{00000002-7E8C-449E-B6D1-1755712637E6}"/>
            </c:ext>
          </c:extLst>
        </c:ser>
        <c:ser>
          <c:idx val="3"/>
          <c:order val="3"/>
          <c:spPr>
            <a:ln w="28575">
              <a:solidFill>
                <a:schemeClr val="accent4">
                  <a:alpha val="20000"/>
                </a:schemeClr>
              </a:solidFill>
            </a:ln>
            <a:effectLst/>
          </c:spPr>
          <c:marker>
            <c:symbol val="circle"/>
            <c:size val="4"/>
            <c:spPr>
              <a:solidFill>
                <a:schemeClr val="accent4"/>
              </a:solidFill>
              <a:ln w="9525" cap="flat" cmpd="sng" algn="ctr">
                <a:solidFill>
                  <a:schemeClr val="accent4"/>
                </a:solidFill>
                <a:round/>
              </a:ln>
              <a:effectLst/>
            </c:spPr>
          </c:marker>
          <c:xVal>
            <c:numRef>
              <c:f>'ácido fosfórico'!$A$4:$A$70</c:f>
              <c:numCache>
                <c:formatCode>0.0</c:formatCode>
                <c:ptCount val="67"/>
                <c:pt idx="0">
                  <c:v>0</c:v>
                </c:pt>
                <c:pt idx="1">
                  <c:v>0.2</c:v>
                </c:pt>
                <c:pt idx="2">
                  <c:v>0.4</c:v>
                </c:pt>
                <c:pt idx="3">
                  <c:v>0.6</c:v>
                </c:pt>
                <c:pt idx="4">
                  <c:v>0.8</c:v>
                </c:pt>
                <c:pt idx="5">
                  <c:v>1</c:v>
                </c:pt>
                <c:pt idx="6">
                  <c:v>1.2</c:v>
                </c:pt>
                <c:pt idx="7">
                  <c:v>1.4</c:v>
                </c:pt>
                <c:pt idx="8">
                  <c:v>1.6</c:v>
                </c:pt>
                <c:pt idx="9">
                  <c:v>1.8</c:v>
                </c:pt>
                <c:pt idx="10">
                  <c:v>2</c:v>
                </c:pt>
                <c:pt idx="11">
                  <c:v>2.2000000000000002</c:v>
                </c:pt>
                <c:pt idx="12">
                  <c:v>2.4</c:v>
                </c:pt>
                <c:pt idx="13">
                  <c:v>2.6</c:v>
                </c:pt>
                <c:pt idx="14">
                  <c:v>2.8</c:v>
                </c:pt>
                <c:pt idx="15">
                  <c:v>3</c:v>
                </c:pt>
                <c:pt idx="16">
                  <c:v>3.2</c:v>
                </c:pt>
                <c:pt idx="17">
                  <c:v>3.4</c:v>
                </c:pt>
                <c:pt idx="18">
                  <c:v>3.8</c:v>
                </c:pt>
                <c:pt idx="19">
                  <c:v>4.2</c:v>
                </c:pt>
                <c:pt idx="20">
                  <c:v>4.5999999999999996</c:v>
                </c:pt>
                <c:pt idx="21">
                  <c:v>5</c:v>
                </c:pt>
                <c:pt idx="22">
                  <c:v>5.4</c:v>
                </c:pt>
                <c:pt idx="23">
                  <c:v>5.8</c:v>
                </c:pt>
                <c:pt idx="24">
                  <c:v>6.2</c:v>
                </c:pt>
                <c:pt idx="25">
                  <c:v>6.6</c:v>
                </c:pt>
                <c:pt idx="26">
                  <c:v>7</c:v>
                </c:pt>
                <c:pt idx="27">
                  <c:v>7.4</c:v>
                </c:pt>
                <c:pt idx="28">
                  <c:v>7.8</c:v>
                </c:pt>
                <c:pt idx="29">
                  <c:v>8.1999999999999993</c:v>
                </c:pt>
                <c:pt idx="30">
                  <c:v>8.6</c:v>
                </c:pt>
                <c:pt idx="31">
                  <c:v>9</c:v>
                </c:pt>
                <c:pt idx="32">
                  <c:v>9.4</c:v>
                </c:pt>
                <c:pt idx="33">
                  <c:v>9.8000000000000007</c:v>
                </c:pt>
                <c:pt idx="34">
                  <c:v>10</c:v>
                </c:pt>
                <c:pt idx="35">
                  <c:v>10.199999999999999</c:v>
                </c:pt>
                <c:pt idx="36">
                  <c:v>10.4</c:v>
                </c:pt>
                <c:pt idx="37">
                  <c:v>10.6</c:v>
                </c:pt>
                <c:pt idx="38">
                  <c:v>10.8</c:v>
                </c:pt>
                <c:pt idx="39">
                  <c:v>11</c:v>
                </c:pt>
                <c:pt idx="40">
                  <c:v>11.2</c:v>
                </c:pt>
                <c:pt idx="41">
                  <c:v>11.4</c:v>
                </c:pt>
                <c:pt idx="42">
                  <c:v>11.6</c:v>
                </c:pt>
                <c:pt idx="43">
                  <c:v>11.8</c:v>
                </c:pt>
                <c:pt idx="44">
                  <c:v>12</c:v>
                </c:pt>
                <c:pt idx="45">
                  <c:v>12.2</c:v>
                </c:pt>
                <c:pt idx="46">
                  <c:v>12.4</c:v>
                </c:pt>
                <c:pt idx="47">
                  <c:v>12.6</c:v>
                </c:pt>
                <c:pt idx="48">
                  <c:v>12.8</c:v>
                </c:pt>
                <c:pt idx="49">
                  <c:v>13</c:v>
                </c:pt>
                <c:pt idx="50">
                  <c:v>13.2</c:v>
                </c:pt>
                <c:pt idx="51">
                  <c:v>13.4</c:v>
                </c:pt>
                <c:pt idx="52">
                  <c:v>13.6</c:v>
                </c:pt>
                <c:pt idx="53">
                  <c:v>13.8</c:v>
                </c:pt>
                <c:pt idx="54">
                  <c:v>14</c:v>
                </c:pt>
                <c:pt idx="55">
                  <c:v>14.2</c:v>
                </c:pt>
                <c:pt idx="56">
                  <c:v>14.4</c:v>
                </c:pt>
                <c:pt idx="57">
                  <c:v>14.6</c:v>
                </c:pt>
                <c:pt idx="58">
                  <c:v>14.8</c:v>
                </c:pt>
                <c:pt idx="59">
                  <c:v>15</c:v>
                </c:pt>
                <c:pt idx="60">
                  <c:v>15.2</c:v>
                </c:pt>
                <c:pt idx="61">
                  <c:v>15.4</c:v>
                </c:pt>
                <c:pt idx="62">
                  <c:v>15.6</c:v>
                </c:pt>
                <c:pt idx="63">
                  <c:v>15.8</c:v>
                </c:pt>
                <c:pt idx="64">
                  <c:v>16</c:v>
                </c:pt>
                <c:pt idx="65">
                  <c:v>16.2</c:v>
                </c:pt>
                <c:pt idx="66">
                  <c:v>16.399999999999999</c:v>
                </c:pt>
              </c:numCache>
            </c:numRef>
          </c:xVal>
          <c:yVal>
            <c:numRef>
              <c:f>'ácido fosfórico'!$G$4:$G$70</c:f>
              <c:numCache>
                <c:formatCode>0.0E+00</c:formatCode>
                <c:ptCount val="67"/>
                <c:pt idx="0">
                  <c:v>2.007808480799304E-22</c:v>
                </c:pt>
                <c:pt idx="1">
                  <c:v>7.9603593589972822E-22</c:v>
                </c:pt>
                <c:pt idx="2">
                  <c:v>3.1485554910206035E-21</c:v>
                </c:pt>
                <c:pt idx="3">
                  <c:v>1.2407293762345156E-20</c:v>
                </c:pt>
                <c:pt idx="4">
                  <c:v>4.8611680877904537E-20</c:v>
                </c:pt>
                <c:pt idx="5">
                  <c:v>1.8878572637183788E-19</c:v>
                </c:pt>
                <c:pt idx="6">
                  <c:v>7.2348005297045429E-19</c:v>
                </c:pt>
                <c:pt idx="7">
                  <c:v>2.7191580267916868E-18</c:v>
                </c:pt>
                <c:pt idx="8">
                  <c:v>9.9438359229683323E-18</c:v>
                </c:pt>
                <c:pt idx="9">
                  <c:v>3.5062830814458115E-17</c:v>
                </c:pt>
                <c:pt idx="10">
                  <c:v>1.1818110400400086E-16</c:v>
                </c:pt>
                <c:pt idx="11">
                  <c:v>3.784932828544934E-16</c:v>
                </c:pt>
                <c:pt idx="12">
                  <c:v>1.1503268582567719E-15</c:v>
                </c:pt>
                <c:pt idx="13">
                  <c:v>3.3306645288886665E-15</c:v>
                </c:pt>
                <c:pt idx="14">
                  <c:v>9.2580768200811065E-15</c:v>
                </c:pt>
                <c:pt idx="15">
                  <c:v>2.4931836847009135E-14</c:v>
                </c:pt>
                <c:pt idx="16">
                  <c:v>6.5609173192425403E-14</c:v>
                </c:pt>
                <c:pt idx="17">
                  <c:v>1.6990393821003582E-13</c:v>
                </c:pt>
                <c:pt idx="18">
                  <c:v>1.1070969746666556E-12</c:v>
                </c:pt>
                <c:pt idx="19">
                  <c:v>7.0739436158623778E-12</c:v>
                </c:pt>
                <c:pt idx="20">
                  <c:v>4.4803350079903933E-11</c:v>
                </c:pt>
                <c:pt idx="21">
                  <c:v>2.8221943995101702E-10</c:v>
                </c:pt>
                <c:pt idx="22">
                  <c:v>1.7654277940958659E-9</c:v>
                </c:pt>
                <c:pt idx="23">
                  <c:v>1.0885659244006175E-8</c:v>
                </c:pt>
                <c:pt idx="24">
                  <c:v>6.4928685551507461E-8</c:v>
                </c:pt>
                <c:pt idx="25">
                  <c:v>3.6012255909963653E-7</c:v>
                </c:pt>
                <c:pt idx="26">
                  <c:v>1.7426290039296129E-6</c:v>
                </c:pt>
                <c:pt idx="27">
                  <c:v>6.9349483381739934E-6</c:v>
                </c:pt>
                <c:pt idx="28">
                  <c:v>2.2699878523592165E-5</c:v>
                </c:pt>
                <c:pt idx="29">
                  <c:v>6.4842055295323591E-5</c:v>
                </c:pt>
                <c:pt idx="30">
                  <c:v>1.7227046607948523E-4</c:v>
                </c:pt>
                <c:pt idx="31">
                  <c:v>4.4279449941057712E-4</c:v>
                </c:pt>
                <c:pt idx="32">
                  <c:v>1.1220128844886847E-3</c:v>
                </c:pt>
                <c:pt idx="33">
                  <c:v>2.8242068733886905E-3</c:v>
                </c:pt>
                <c:pt idx="34">
                  <c:v>4.4727952138214587E-3</c:v>
                </c:pt>
                <c:pt idx="35">
                  <c:v>7.0745010577151499E-3</c:v>
                </c:pt>
                <c:pt idx="36">
                  <c:v>1.117019053030883E-2</c:v>
                </c:pt>
                <c:pt idx="37">
                  <c:v>1.7592661061675605E-2</c:v>
                </c:pt>
                <c:pt idx="38">
                  <c:v>2.7602440213619451E-2</c:v>
                </c:pt>
                <c:pt idx="39">
                  <c:v>4.3055681714951326E-2</c:v>
                </c:pt>
                <c:pt idx="40">
                  <c:v>6.6566044829655655E-2</c:v>
                </c:pt>
                <c:pt idx="41">
                  <c:v>0.10154981995869299</c:v>
                </c:pt>
                <c:pt idx="42">
                  <c:v>0.15192507983057094</c:v>
                </c:pt>
                <c:pt idx="43">
                  <c:v>0.22113750861634521</c:v>
                </c:pt>
                <c:pt idx="44">
                  <c:v>0.31034144105804129</c:v>
                </c:pt>
                <c:pt idx="45">
                  <c:v>0.41629522199553526</c:v>
                </c:pt>
                <c:pt idx="46">
                  <c:v>0.53059175188778285</c:v>
                </c:pt>
                <c:pt idx="47">
                  <c:v>0.64176646853565722</c:v>
                </c:pt>
                <c:pt idx="48">
                  <c:v>0.73953591597744728</c:v>
                </c:pt>
                <c:pt idx="49">
                  <c:v>0.8181815828016159</c:v>
                </c:pt>
                <c:pt idx="50">
                  <c:v>0.87702920633046089</c:v>
                </c:pt>
                <c:pt idx="51">
                  <c:v>0.91872219470029104</c:v>
                </c:pt>
                <c:pt idx="52">
                  <c:v>0.94713139035850713</c:v>
                </c:pt>
                <c:pt idx="53">
                  <c:v>0.96597837908865125</c:v>
                </c:pt>
                <c:pt idx="54">
                  <c:v>0.97826086620025843</c:v>
                </c:pt>
                <c:pt idx="55">
                  <c:v>0.98617260203774471</c:v>
                </c:pt>
                <c:pt idx="56">
                  <c:v>0.99123075343393974</c:v>
                </c:pt>
                <c:pt idx="57">
                  <c:v>0.99444901536046038</c:v>
                </c:pt>
                <c:pt idx="58">
                  <c:v>0.99649037588289924</c:v>
                </c:pt>
                <c:pt idx="59">
                  <c:v>0.99778270506477229</c:v>
                </c:pt>
                <c:pt idx="60">
                  <c:v>0.9985998357625302</c:v>
                </c:pt>
                <c:pt idx="61">
                  <c:v>0.99911609936471546</c:v>
                </c:pt>
                <c:pt idx="62">
                  <c:v>0.99944211442304975</c:v>
                </c:pt>
                <c:pt idx="63">
                  <c:v>0.99964792551200554</c:v>
                </c:pt>
                <c:pt idx="64">
                  <c:v>0.99977782714917096</c:v>
                </c:pt>
                <c:pt idx="65">
                  <c:v>0.99985980691349952</c:v>
                </c:pt>
                <c:pt idx="66">
                  <c:v>0.99991153956576206</c:v>
                </c:pt>
              </c:numCache>
            </c:numRef>
          </c:yVal>
          <c:smooth val="1"/>
          <c:extLst xmlns:c16r2="http://schemas.microsoft.com/office/drawing/2015/06/chart">
            <c:ext xmlns:c16="http://schemas.microsoft.com/office/drawing/2014/chart" uri="{C3380CC4-5D6E-409C-BE32-E72D297353CC}">
              <c16:uniqueId val="{00000003-7E8C-449E-B6D1-1755712637E6}"/>
            </c:ext>
          </c:extLst>
        </c:ser>
        <c:dLbls>
          <c:showLegendKey val="0"/>
          <c:showVal val="0"/>
          <c:showCatName val="0"/>
          <c:showSerName val="0"/>
          <c:showPercent val="0"/>
          <c:showBubbleSize val="0"/>
        </c:dLbls>
        <c:axId val="295259064"/>
        <c:axId val="402296840"/>
      </c:scatterChart>
      <c:valAx>
        <c:axId val="295259064"/>
        <c:scaling>
          <c:orientation val="minMax"/>
          <c:max val="14"/>
          <c:min val="0"/>
        </c:scaling>
        <c:delete val="0"/>
        <c:axPos val="b"/>
        <c:majorGridlines>
          <c:spPr>
            <a:ln w="9525" cap="flat" cmpd="sng" algn="ctr">
              <a:solidFill>
                <a:schemeClr val="dk1">
                  <a:lumMod val="15000"/>
                  <a:lumOff val="85000"/>
                </a:schemeClr>
              </a:solidFill>
              <a:round/>
            </a:ln>
            <a:effectLst/>
          </c:spPr>
        </c:majorGridlines>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sz="1800">
                    <a:solidFill>
                      <a:schemeClr val="tx1"/>
                    </a:solidFill>
                  </a:rPr>
                  <a:t>pH</a:t>
                </a:r>
              </a:p>
            </c:rich>
          </c:tx>
          <c:layout>
            <c:manualLayout>
              <c:xMode val="edge"/>
              <c:yMode val="edge"/>
              <c:x val="0.51538079615048116"/>
              <c:y val="0.9136574074074074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s-VE"/>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s-VE"/>
          </a:p>
        </c:txPr>
        <c:crossAx val="402296840"/>
        <c:crosses val="autoZero"/>
        <c:crossBetween val="midCat"/>
      </c:valAx>
      <c:valAx>
        <c:axId val="402296840"/>
        <c:scaling>
          <c:orientation val="minMax"/>
          <c:max val="1"/>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1800" b="1" i="0" u="none" strike="noStrike" kern="1200" baseline="0">
                    <a:solidFill>
                      <a:schemeClr val="dk1">
                        <a:lumMod val="50000"/>
                        <a:lumOff val="50000"/>
                      </a:schemeClr>
                    </a:solidFill>
                    <a:latin typeface="+mn-lt"/>
                    <a:ea typeface="+mn-ea"/>
                    <a:cs typeface="+mn-cs"/>
                  </a:defRPr>
                </a:pPr>
                <a:r>
                  <a:rPr lang="en-US" sz="1800">
                    <a:solidFill>
                      <a:schemeClr val="tx1"/>
                    </a:solidFill>
                    <a:latin typeface="Symbol" panose="05050102010706020507" pitchFamily="18" charset="2"/>
                  </a:rPr>
                  <a:t>a</a:t>
                </a:r>
              </a:p>
            </c:rich>
          </c:tx>
          <c:layout>
            <c:manualLayout>
              <c:xMode val="edge"/>
              <c:yMode val="edge"/>
              <c:x val="0"/>
              <c:y val="0.38770815106445028"/>
            </c:manualLayout>
          </c:layout>
          <c:overlay val="0"/>
          <c:spPr>
            <a:noFill/>
            <a:ln>
              <a:noFill/>
            </a:ln>
            <a:effectLst/>
          </c:spPr>
          <c:txPr>
            <a:bodyPr rot="-5400000" spcFirstLastPara="1" vertOverflow="ellipsis" vert="horz" wrap="square" anchor="ctr" anchorCtr="1"/>
            <a:lstStyle/>
            <a:p>
              <a:pPr>
                <a:defRPr sz="1800" b="1" i="0" u="none" strike="noStrike" kern="1200" baseline="0">
                  <a:solidFill>
                    <a:schemeClr val="dk1">
                      <a:lumMod val="50000"/>
                      <a:lumOff val="50000"/>
                    </a:schemeClr>
                  </a:solidFill>
                  <a:latin typeface="+mn-lt"/>
                  <a:ea typeface="+mn-ea"/>
                  <a:cs typeface="+mn-cs"/>
                </a:defRPr>
              </a:pPr>
              <a:endParaRPr lang="es-VE"/>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s-VE"/>
          </a:p>
        </c:txPr>
        <c:crossAx val="295259064"/>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a:effectLst/>
  </c:spPr>
  <c:txPr>
    <a:bodyPr/>
    <a:lstStyle/>
    <a:p>
      <a:pPr>
        <a:defRPr/>
      </a:pPr>
      <a:endParaRPr lang="es-V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4">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a:solidFill>
          <a:schemeClr val="phClr">
            <a:alpha val="20000"/>
          </a:schemeClr>
        </a:solidFill>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44">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a:solidFill>
          <a:schemeClr val="phClr">
            <a:alpha val="20000"/>
          </a:schemeClr>
        </a:solidFill>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44">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a:solidFill>
          <a:schemeClr val="phClr">
            <a:alpha val="20000"/>
          </a:schemeClr>
        </a:solidFill>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44">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a:solidFill>
          <a:schemeClr val="phClr">
            <a:alpha val="20000"/>
          </a:schemeClr>
        </a:solidFill>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455084</xdr:colOff>
      <xdr:row>7</xdr:row>
      <xdr:rowOff>190499</xdr:rowOff>
    </xdr:from>
    <xdr:to>
      <xdr:col>13</xdr:col>
      <xdr:colOff>455084</xdr:colOff>
      <xdr:row>22</xdr:row>
      <xdr:rowOff>76199</xdr:rowOff>
    </xdr:to>
    <xdr:graphicFrame macro="">
      <xdr:nvGraphicFramePr>
        <xdr:cNvPr id="8" name="Gráfico 7">
          <a:extLst>
            <a:ext uri="{FF2B5EF4-FFF2-40B4-BE49-F238E27FC236}">
              <a16:creationId xmlns:a16="http://schemas.microsoft.com/office/drawing/2014/main" xmlns="" id="{D932FD48-8EE3-4D70-BF8A-24534023F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127000</xdr:colOff>
      <xdr:row>25</xdr:row>
      <xdr:rowOff>21166</xdr:rowOff>
    </xdr:from>
    <xdr:to>
      <xdr:col>12</xdr:col>
      <xdr:colOff>612775</xdr:colOff>
      <xdr:row>25</xdr:row>
      <xdr:rowOff>202141</xdr:rowOff>
    </xdr:to>
    <xdr:pic>
      <xdr:nvPicPr>
        <xdr:cNvPr id="5" name="Imagen 4">
          <a:extLst>
            <a:ext uri="{FF2B5EF4-FFF2-40B4-BE49-F238E27FC236}">
              <a16:creationId xmlns:a16="http://schemas.microsoft.com/office/drawing/2014/main" xmlns="" id="{5E6B80BE-4706-494A-9588-BDC8E78C348F}"/>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016500" y="4688416"/>
          <a:ext cx="4857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74083</xdr:colOff>
      <xdr:row>25</xdr:row>
      <xdr:rowOff>10583</xdr:rowOff>
    </xdr:from>
    <xdr:to>
      <xdr:col>11</xdr:col>
      <xdr:colOff>664633</xdr:colOff>
      <xdr:row>25</xdr:row>
      <xdr:rowOff>191558</xdr:rowOff>
    </xdr:to>
    <xdr:pic>
      <xdr:nvPicPr>
        <xdr:cNvPr id="7" name="Imagen 6">
          <a:extLst>
            <a:ext uri="{FF2B5EF4-FFF2-40B4-BE49-F238E27FC236}">
              <a16:creationId xmlns:a16="http://schemas.microsoft.com/office/drawing/2014/main" xmlns="" id="{2278E415-AF1C-42D8-892D-7B18EC4E4E2F}"/>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63583" y="4677833"/>
          <a:ext cx="5905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52917</xdr:colOff>
      <xdr:row>25</xdr:row>
      <xdr:rowOff>21167</xdr:rowOff>
    </xdr:from>
    <xdr:to>
      <xdr:col>10</xdr:col>
      <xdr:colOff>643467</xdr:colOff>
      <xdr:row>25</xdr:row>
      <xdr:rowOff>202142</xdr:rowOff>
    </xdr:to>
    <xdr:pic>
      <xdr:nvPicPr>
        <xdr:cNvPr id="9" name="Imagen 8">
          <a:extLst>
            <a:ext uri="{FF2B5EF4-FFF2-40B4-BE49-F238E27FC236}">
              <a16:creationId xmlns:a16="http://schemas.microsoft.com/office/drawing/2014/main" xmlns="" id="{5B05E169-312F-49F1-A004-EADCCC4D6FB1}"/>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04417" y="4688417"/>
          <a:ext cx="5905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84667</xdr:colOff>
      <xdr:row>25</xdr:row>
      <xdr:rowOff>10584</xdr:rowOff>
    </xdr:from>
    <xdr:to>
      <xdr:col>9</xdr:col>
      <xdr:colOff>637117</xdr:colOff>
      <xdr:row>25</xdr:row>
      <xdr:rowOff>191559</xdr:rowOff>
    </xdr:to>
    <xdr:pic>
      <xdr:nvPicPr>
        <xdr:cNvPr id="10" name="Imagen 9">
          <a:extLst>
            <a:ext uri="{FF2B5EF4-FFF2-40B4-BE49-F238E27FC236}">
              <a16:creationId xmlns:a16="http://schemas.microsoft.com/office/drawing/2014/main" xmlns="" id="{4F224C50-5CAF-486C-A6FA-EF03164D4C2D}"/>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498167" y="4677834"/>
          <a:ext cx="5524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666750</xdr:colOff>
      <xdr:row>3</xdr:row>
      <xdr:rowOff>123825</xdr:rowOff>
    </xdr:from>
    <xdr:to>
      <xdr:col>11</xdr:col>
      <xdr:colOff>409575</xdr:colOff>
      <xdr:row>19</xdr:row>
      <xdr:rowOff>102658</xdr:rowOff>
    </xdr:to>
    <xdr:graphicFrame macro="">
      <xdr:nvGraphicFramePr>
        <xdr:cNvPr id="2" name="Gráfico 1">
          <a:extLst>
            <a:ext uri="{FF2B5EF4-FFF2-40B4-BE49-F238E27FC236}">
              <a16:creationId xmlns:a16="http://schemas.microsoft.com/office/drawing/2014/main" xmlns="" id="{5C4B74C9-C261-4C1E-B509-AD3B5D249A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638175</xdr:colOff>
      <xdr:row>4</xdr:row>
      <xdr:rowOff>114300</xdr:rowOff>
    </xdr:from>
    <xdr:to>
      <xdr:col>12</xdr:col>
      <xdr:colOff>381000</xdr:colOff>
      <xdr:row>20</xdr:row>
      <xdr:rowOff>95250</xdr:rowOff>
    </xdr:to>
    <xdr:graphicFrame macro="">
      <xdr:nvGraphicFramePr>
        <xdr:cNvPr id="3" name="Gráfico 2">
          <a:extLst>
            <a:ext uri="{FF2B5EF4-FFF2-40B4-BE49-F238E27FC236}">
              <a16:creationId xmlns:a16="http://schemas.microsoft.com/office/drawing/2014/main" xmlns="" id="{96DA4833-7317-4D37-A50A-0838797DB2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455084</xdr:colOff>
      <xdr:row>7</xdr:row>
      <xdr:rowOff>190499</xdr:rowOff>
    </xdr:from>
    <xdr:to>
      <xdr:col>13</xdr:col>
      <xdr:colOff>455084</xdr:colOff>
      <xdr:row>22</xdr:row>
      <xdr:rowOff>76199</xdr:rowOff>
    </xdr:to>
    <xdr:graphicFrame macro="">
      <xdr:nvGraphicFramePr>
        <xdr:cNvPr id="2" name="Gráfico 1">
          <a:extLst>
            <a:ext uri="{FF2B5EF4-FFF2-40B4-BE49-F238E27FC236}">
              <a16:creationId xmlns:a16="http://schemas.microsoft.com/office/drawing/2014/main" xmlns="" id="{440B7C6C-A0C9-401F-ABFB-68D353643F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8"/>
  <sheetViews>
    <sheetView topLeftCell="A11" zoomScaleNormal="100" workbookViewId="0">
      <selection activeCell="N34" sqref="N34"/>
    </sheetView>
  </sheetViews>
  <sheetFormatPr baseColWidth="10" defaultRowHeight="15"/>
  <cols>
    <col min="1" max="1" width="4.5703125" bestFit="1" customWidth="1"/>
    <col min="2" max="2" width="9.28515625" customWidth="1"/>
    <col min="3" max="3" width="2.42578125" customWidth="1"/>
    <col min="4" max="4" width="8.5703125" customWidth="1"/>
    <col min="5" max="5" width="8.85546875" customWidth="1"/>
    <col min="6" max="6" width="8.5703125" customWidth="1"/>
    <col min="7" max="7" width="8.140625" customWidth="1"/>
    <col min="19" max="19" width="13.28515625" bestFit="1" customWidth="1"/>
  </cols>
  <sheetData>
    <row r="1" spans="1:14" ht="26.25">
      <c r="A1" s="61" t="s">
        <v>64</v>
      </c>
      <c r="B1" s="40"/>
      <c r="C1" s="40"/>
      <c r="D1" s="40"/>
      <c r="E1" s="40"/>
      <c r="F1" s="40"/>
      <c r="G1" s="40"/>
      <c r="H1" s="40"/>
      <c r="I1" s="40"/>
      <c r="J1" s="40"/>
      <c r="K1" s="40"/>
      <c r="L1" s="40"/>
      <c r="N1" s="41" t="s">
        <v>36</v>
      </c>
    </row>
    <row r="2" spans="1:14" ht="31.5">
      <c r="A2" s="24" t="s">
        <v>38</v>
      </c>
      <c r="D2" s="65" t="s">
        <v>37</v>
      </c>
      <c r="E2" s="65"/>
      <c r="F2" s="65"/>
      <c r="G2" s="65"/>
      <c r="I2" s="42" t="s">
        <v>14</v>
      </c>
      <c r="J2" s="42" t="s">
        <v>16</v>
      </c>
      <c r="K2" s="42" t="s">
        <v>15</v>
      </c>
    </row>
    <row r="3" spans="1:14" s="4" customFormat="1" ht="21">
      <c r="A3" s="7" t="s">
        <v>0</v>
      </c>
      <c r="B3" s="7" t="s">
        <v>8</v>
      </c>
      <c r="C3" s="6"/>
      <c r="D3" s="9" t="s">
        <v>4</v>
      </c>
      <c r="E3" s="9" t="s">
        <v>5</v>
      </c>
      <c r="F3" s="9" t="s">
        <v>6</v>
      </c>
      <c r="G3" s="9" t="s">
        <v>7</v>
      </c>
      <c r="I3" s="54">
        <v>5.7999999999999996E-3</v>
      </c>
      <c r="J3" s="55">
        <v>1.1000000000000001E-7</v>
      </c>
      <c r="K3" s="55">
        <v>3.2000000000000001E-12</v>
      </c>
      <c r="L3" s="49" t="s">
        <v>62</v>
      </c>
    </row>
    <row r="4" spans="1:14">
      <c r="A4" s="8">
        <v>0</v>
      </c>
      <c r="B4" s="2">
        <f>POWER(10,-A4)</f>
        <v>1</v>
      </c>
      <c r="D4" s="11">
        <f>POWER(B4,3)/((POWER(B4,3))+(POWER(B4,2)*$I$3)+B4*$I$3*$J$3+$I$3*$J$3*$K$3)</f>
        <v>0.99423344538246061</v>
      </c>
      <c r="E4" s="11">
        <f>(POWER(B4,2)*$I$3)/((POWER(B4,3))+(POWER(B4,2)*$I$3)+B4*$I$3*$J$3+$I$3*$J$3*$K$3)</f>
        <v>5.7665539832182713E-3</v>
      </c>
      <c r="F4" s="11">
        <f>(B4*$I$3*$J$3)/((POWER(B4,3))+(POWER(B4,2)*$I$3)+B4*$I$3*$J$3+$I$3*$J$3*$K$3)</f>
        <v>6.3432093815400986E-10</v>
      </c>
      <c r="G4" s="11">
        <f>($I$3*$J$3*$K$3)/((POWER(B4,3))+(POWER(B4,2)*$I$3)+B4*$I$3*$J$3+$I$3*$J$3*$K$3)</f>
        <v>2.0298270020928314E-21</v>
      </c>
    </row>
    <row r="5" spans="1:14">
      <c r="A5" s="8">
        <v>0.2</v>
      </c>
      <c r="B5" s="2">
        <f t="shared" ref="B5:B52" si="0">POWER(10,-A5)</f>
        <v>0.63095734448019325</v>
      </c>
      <c r="D5" s="11">
        <f t="shared" ref="D5:D58" si="1">POWER(B5,3)/((POWER(B5,3))+(POWER(B5,2)*$I$3)+B5*$I$3*$J$3+$I$3*$J$3*$K$3)</f>
        <v>0.99089134809008572</v>
      </c>
      <c r="E5" s="11">
        <f t="shared" ref="E5:E58" si="2">(POWER(B5,2)*$I$3)/((POWER(B5,3))+(POWER(B5,2)*$I$3)+B5*$I$3*$J$3+$I$3*$J$3*$K$3)</f>
        <v>9.1086503219282352E-3</v>
      </c>
      <c r="F5" s="11">
        <f t="shared" ref="F5:F58" si="3">(B5*$I$3*$J$3)/((POWER(B5,3))+(POWER(B5,2)*$I$3)+B5*$I$3*$J$3+$I$3*$J$3*$K$3)</f>
        <v>1.587986167650607E-9</v>
      </c>
      <c r="G5" s="11">
        <f t="shared" ref="G5:G58" si="4">($I$3*$J$3*$K$3)/((POWER(B5,3))+(POWER(B5,2)*$I$3)+B5*$I$3*$J$3+$I$3*$J$3*$K$3)</f>
        <v>8.0537230938619502E-21</v>
      </c>
    </row>
    <row r="6" spans="1:14">
      <c r="A6" s="8">
        <v>0.4</v>
      </c>
      <c r="B6" s="2">
        <f t="shared" si="0"/>
        <v>0.3981071705534972</v>
      </c>
      <c r="D6" s="11">
        <f t="shared" si="1"/>
        <v>0.98564026092524493</v>
      </c>
      <c r="E6" s="11">
        <f t="shared" si="2"/>
        <v>1.4359735107052574E-2</v>
      </c>
      <c r="F6" s="11">
        <f t="shared" si="3"/>
        <v>3.9677026153024847E-9</v>
      </c>
      <c r="G6" s="11">
        <f t="shared" si="4"/>
        <v>3.1892538763658838E-20</v>
      </c>
    </row>
    <row r="7" spans="1:14">
      <c r="A7" s="8">
        <v>0.6</v>
      </c>
      <c r="B7" s="2">
        <f t="shared" si="0"/>
        <v>0.25118864315095801</v>
      </c>
      <c r="D7" s="11">
        <f t="shared" si="1"/>
        <v>0.97743089962464602</v>
      </c>
      <c r="E7" s="11">
        <f t="shared" si="2"/>
        <v>2.2569090491945373E-2</v>
      </c>
      <c r="F7" s="11">
        <f t="shared" si="3"/>
        <v>9.8834084334856321E-9</v>
      </c>
      <c r="G7" s="11">
        <f t="shared" si="4"/>
        <v>1.2590898454014518E-19</v>
      </c>
    </row>
    <row r="8" spans="1:14">
      <c r="A8" s="8">
        <v>0.8</v>
      </c>
      <c r="B8" s="2">
        <f t="shared" si="0"/>
        <v>0.15848931924611132</v>
      </c>
      <c r="D8" s="11">
        <f>POWER(B8,3)/((POWER(B8,3))+(POWER(B8,2)*$I$3)+B8*$I$3*$J$3+$I$3*$J$3*$K$3)</f>
        <v>0.96469640321106731</v>
      </c>
      <c r="E8" s="11">
        <f t="shared" si="2"/>
        <v>3.5303572286379634E-2</v>
      </c>
      <c r="F8" s="11">
        <f t="shared" si="3"/>
        <v>2.4502553042526508E-8</v>
      </c>
      <c r="G8" s="11">
        <f t="shared" si="4"/>
        <v>4.947221056223234E-19</v>
      </c>
    </row>
    <row r="9" spans="1:14">
      <c r="A9" s="8">
        <v>1</v>
      </c>
      <c r="B9" s="2">
        <f t="shared" si="0"/>
        <v>0.1</v>
      </c>
      <c r="D9" s="11">
        <f t="shared" si="1"/>
        <v>0.94517952712433462</v>
      </c>
      <c r="E9" s="11">
        <f t="shared" si="2"/>
        <v>5.4820412573211401E-2</v>
      </c>
      <c r="F9" s="11">
        <f t="shared" si="3"/>
        <v>6.0302453830532542E-8</v>
      </c>
      <c r="G9" s="11">
        <f t="shared" si="4"/>
        <v>1.9296785225770411E-18</v>
      </c>
    </row>
    <row r="10" spans="1:14">
      <c r="A10" s="8">
        <v>1.2</v>
      </c>
      <c r="B10" s="10">
        <f t="shared" si="0"/>
        <v>6.3095734448019317E-2</v>
      </c>
      <c r="D10" s="11">
        <f t="shared" si="1"/>
        <v>0.91581468276900713</v>
      </c>
      <c r="E10" s="11">
        <f t="shared" si="2"/>
        <v>8.4185170464038964E-2</v>
      </c>
      <c r="F10" s="11">
        <f t="shared" si="3"/>
        <v>1.4676695393209715E-7</v>
      </c>
      <c r="G10" s="11">
        <f t="shared" si="4"/>
        <v>7.4435182772875088E-18</v>
      </c>
    </row>
    <row r="11" spans="1:14">
      <c r="A11" s="8">
        <v>1.4</v>
      </c>
      <c r="B11" s="10">
        <f t="shared" si="0"/>
        <v>3.9810717055349727E-2</v>
      </c>
      <c r="D11" s="11">
        <f t="shared" si="1"/>
        <v>0.87283659713358142</v>
      </c>
      <c r="E11" s="11">
        <f t="shared" si="2"/>
        <v>0.12716305150536053</v>
      </c>
      <c r="F11" s="11">
        <f t="shared" si="3"/>
        <v>3.5136105803223587E-7</v>
      </c>
      <c r="G11" s="11">
        <f t="shared" si="4"/>
        <v>2.8242530375424745E-17</v>
      </c>
    </row>
    <row r="12" spans="1:14">
      <c r="A12" s="8">
        <v>1.6</v>
      </c>
      <c r="B12" s="10">
        <f t="shared" si="0"/>
        <v>2.511886431509578E-2</v>
      </c>
      <c r="D12" s="11">
        <f t="shared" si="1"/>
        <v>0.81241158874638597</v>
      </c>
      <c r="E12" s="11">
        <f t="shared" si="2"/>
        <v>0.1875875897740033</v>
      </c>
      <c r="F12" s="11">
        <f t="shared" si="3"/>
        <v>8.2147961055466537E-7</v>
      </c>
      <c r="G12" s="11">
        <f t="shared" si="4"/>
        <v>1.0465181549609822E-16</v>
      </c>
    </row>
    <row r="13" spans="1:14">
      <c r="A13" s="8">
        <v>1.8</v>
      </c>
      <c r="B13" s="10">
        <f t="shared" si="0"/>
        <v>1.5848931924611124E-2</v>
      </c>
      <c r="D13" s="11">
        <f t="shared" si="1"/>
        <v>0.73208703826965171</v>
      </c>
      <c r="E13" s="11">
        <f t="shared" si="2"/>
        <v>0.26791110228509379</v>
      </c>
      <c r="F13" s="11">
        <f t="shared" si="3"/>
        <v>1.8594452542002074E-6</v>
      </c>
      <c r="G13" s="11">
        <f t="shared" si="4"/>
        <v>3.7543380473486772E-16</v>
      </c>
    </row>
    <row r="14" spans="1:14">
      <c r="A14" s="8">
        <v>2</v>
      </c>
      <c r="B14" s="10">
        <f t="shared" si="0"/>
        <v>0.01</v>
      </c>
      <c r="D14" s="11">
        <f t="shared" si="1"/>
        <v>0.63290883673520271</v>
      </c>
      <c r="E14" s="11">
        <f t="shared" si="2"/>
        <v>0.36708712530641752</v>
      </c>
      <c r="F14" s="11">
        <f t="shared" si="3"/>
        <v>4.0379583783705936E-6</v>
      </c>
      <c r="G14" s="11">
        <f t="shared" si="4"/>
        <v>1.2921466810785895E-15</v>
      </c>
    </row>
    <row r="15" spans="1:14">
      <c r="A15" s="8">
        <v>2.2000000000000002</v>
      </c>
      <c r="B15" s="10">
        <f t="shared" si="0"/>
        <v>6.3095734448019251E-3</v>
      </c>
      <c r="D15" s="11">
        <f t="shared" si="1"/>
        <v>0.5210357564132031</v>
      </c>
      <c r="E15" s="11">
        <f t="shared" si="2"/>
        <v>0.47895589355350582</v>
      </c>
      <c r="F15" s="11">
        <f t="shared" si="3"/>
        <v>8.3500332870029026E-6</v>
      </c>
      <c r="G15" s="11">
        <f t="shared" si="4"/>
        <v>4.2348514922862746E-15</v>
      </c>
    </row>
    <row r="16" spans="1:14">
      <c r="A16" s="8">
        <v>2.4</v>
      </c>
      <c r="B16" s="10">
        <f t="shared" si="0"/>
        <v>3.9810717055349717E-3</v>
      </c>
      <c r="D16" s="11">
        <f t="shared" si="1"/>
        <v>0.40701127631287964</v>
      </c>
      <c r="E16" s="11">
        <f t="shared" si="2"/>
        <v>0.59297233941619709</v>
      </c>
      <c r="F16" s="11">
        <f t="shared" si="3"/>
        <v>1.6384270910040431E-5</v>
      </c>
      <c r="G16" s="11">
        <f t="shared" si="4"/>
        <v>1.316973689251446E-14</v>
      </c>
    </row>
    <row r="17" spans="1:21">
      <c r="A17" s="8">
        <v>2.6</v>
      </c>
      <c r="B17" s="10">
        <f t="shared" si="0"/>
        <v>2.5118864315095777E-3</v>
      </c>
      <c r="D17" s="11">
        <f t="shared" si="1"/>
        <v>0.30219489847545633</v>
      </c>
      <c r="E17" s="11">
        <f t="shared" si="2"/>
        <v>0.69777454472903921</v>
      </c>
      <c r="F17" s="11">
        <f t="shared" si="3"/>
        <v>3.0556795465496604E-5</v>
      </c>
      <c r="G17" s="11">
        <f t="shared" si="4"/>
        <v>3.892761402864256E-14</v>
      </c>
    </row>
    <row r="18" spans="1:21">
      <c r="A18" s="8">
        <v>2.8</v>
      </c>
      <c r="B18" s="10">
        <f t="shared" si="0"/>
        <v>1.5848931924611134E-3</v>
      </c>
      <c r="D18" s="11">
        <f t="shared" si="1"/>
        <v>0.21460118153158106</v>
      </c>
      <c r="E18" s="11">
        <f t="shared" si="2"/>
        <v>0.78534431140457395</v>
      </c>
      <c r="F18" s="11">
        <f t="shared" si="3"/>
        <v>5.4507063734910163E-5</v>
      </c>
      <c r="G18" s="11">
        <f t="shared" si="4"/>
        <v>1.1005322300669299E-13</v>
      </c>
    </row>
    <row r="19" spans="1:21">
      <c r="A19" s="8">
        <v>3</v>
      </c>
      <c r="B19" s="10">
        <f t="shared" si="0"/>
        <v>1E-3</v>
      </c>
      <c r="D19" s="11">
        <f t="shared" si="1"/>
        <v>0.14704502724592899</v>
      </c>
      <c r="E19" s="11">
        <f t="shared" si="2"/>
        <v>0.85286115802638796</v>
      </c>
      <c r="F19" s="11">
        <f t="shared" si="3"/>
        <v>9.3814727382902696E-5</v>
      </c>
      <c r="G19" s="11">
        <f t="shared" si="4"/>
        <v>3.002071276252886E-13</v>
      </c>
    </row>
    <row r="20" spans="1:21">
      <c r="A20" s="8">
        <v>3.2</v>
      </c>
      <c r="B20" s="10">
        <f t="shared" si="0"/>
        <v>6.3095734448019244E-4</v>
      </c>
      <c r="D20" s="11">
        <f t="shared" si="1"/>
        <v>9.8097082387460385E-2</v>
      </c>
      <c r="E20" s="11">
        <f t="shared" si="2"/>
        <v>0.90174570884186211</v>
      </c>
      <c r="F20" s="11">
        <f t="shared" si="3"/>
        <v>1.5720876988019396E-4</v>
      </c>
      <c r="G20" s="11">
        <f t="shared" si="4"/>
        <v>7.9730914937057743E-13</v>
      </c>
    </row>
    <row r="21" spans="1:21">
      <c r="A21" s="8">
        <v>3.4</v>
      </c>
      <c r="B21" s="10">
        <f t="shared" si="0"/>
        <v>3.9810717055349708E-4</v>
      </c>
      <c r="D21" s="11">
        <f t="shared" si="1"/>
        <v>6.4213840057528268E-2</v>
      </c>
      <c r="E21" s="11">
        <f t="shared" si="2"/>
        <v>0.93552766662266384</v>
      </c>
      <c r="F21" s="11">
        <f t="shared" si="3"/>
        <v>2.5849331773004165E-4</v>
      </c>
      <c r="G21" s="11">
        <f t="shared" si="4"/>
        <v>2.0777787438143577E-12</v>
      </c>
    </row>
    <row r="22" spans="1:21">
      <c r="A22" s="8">
        <v>3.8</v>
      </c>
      <c r="B22" s="10">
        <f t="shared" si="0"/>
        <v>1.584893192461112E-4</v>
      </c>
      <c r="D22" s="11">
        <f t="shared" si="1"/>
        <v>2.6580951803004908E-2</v>
      </c>
      <c r="E22" s="11">
        <f t="shared" si="2"/>
        <v>0.97274391227603973</v>
      </c>
      <c r="F22" s="11">
        <f t="shared" si="3"/>
        <v>6.7513590732386111E-4</v>
      </c>
      <c r="G22" s="11">
        <f t="shared" si="4"/>
        <v>1.3631422695945269E-11</v>
      </c>
    </row>
    <row r="23" spans="1:21">
      <c r="A23" s="8">
        <v>4.2</v>
      </c>
      <c r="B23" s="10">
        <f t="shared" si="0"/>
        <v>6.3095734448019279E-5</v>
      </c>
      <c r="C23" s="4"/>
      <c r="D23" s="11">
        <f t="shared" si="1"/>
        <v>1.0742977499357318E-2</v>
      </c>
      <c r="E23" s="11">
        <f t="shared" si="2"/>
        <v>0.9875353705186718</v>
      </c>
      <c r="F23" s="11">
        <f t="shared" si="3"/>
        <v>1.7216518946545686E-3</v>
      </c>
      <c r="G23" s="11">
        <f t="shared" si="4"/>
        <v>8.7316299764025765E-11</v>
      </c>
    </row>
    <row r="24" spans="1:21" ht="21">
      <c r="A24" s="8">
        <v>4.5999999999999996</v>
      </c>
      <c r="B24" s="10">
        <f t="shared" si="0"/>
        <v>2.5118864315095791E-5</v>
      </c>
      <c r="D24" s="11">
        <f t="shared" si="1"/>
        <v>4.2934427112516146E-3</v>
      </c>
      <c r="E24" s="11">
        <f t="shared" si="2"/>
        <v>0.99136519123175182</v>
      </c>
      <c r="F24" s="11">
        <f t="shared" si="3"/>
        <v>4.3413655039314962E-3</v>
      </c>
      <c r="G24" s="11">
        <f t="shared" si="4"/>
        <v>5.5306519587479234E-10</v>
      </c>
      <c r="I24" s="59" t="s">
        <v>45</v>
      </c>
    </row>
    <row r="25" spans="1:21" s="4" customFormat="1">
      <c r="A25" s="8">
        <v>5</v>
      </c>
      <c r="B25" s="10">
        <f t="shared" si="0"/>
        <v>1.0000000000000001E-5</v>
      </c>
      <c r="C25"/>
      <c r="D25" s="11">
        <f t="shared" si="1"/>
        <v>1.7024753933130622E-3</v>
      </c>
      <c r="E25" s="11">
        <f t="shared" si="2"/>
        <v>0.98743572812157587</v>
      </c>
      <c r="F25" s="11">
        <f t="shared" si="3"/>
        <v>1.0861793009337335E-2</v>
      </c>
      <c r="G25" s="11">
        <f t="shared" si="4"/>
        <v>3.4757737629879464E-9</v>
      </c>
      <c r="I25" t="s">
        <v>46</v>
      </c>
      <c r="J25"/>
      <c r="K25"/>
      <c r="L25"/>
      <c r="M25"/>
      <c r="N25"/>
      <c r="O25"/>
    </row>
    <row r="26" spans="1:21" ht="18">
      <c r="A26" s="8">
        <v>5.4</v>
      </c>
      <c r="B26" s="10">
        <f t="shared" si="0"/>
        <v>3.9810717055349657E-6</v>
      </c>
      <c r="D26" s="11">
        <f t="shared" si="1"/>
        <v>6.6749024228851398E-4</v>
      </c>
      <c r="E26" s="11">
        <f t="shared" si="2"/>
        <v>0.97246261600634654</v>
      </c>
      <c r="F26" s="11">
        <f t="shared" si="3"/>
        <v>2.6869872153263225E-2</v>
      </c>
      <c r="G26" s="11">
        <f t="shared" si="4"/>
        <v>2.1598101529017317E-8</v>
      </c>
      <c r="I26" s="17" t="s">
        <v>9</v>
      </c>
      <c r="J26" s="16"/>
      <c r="K26" s="16"/>
      <c r="L26" s="16"/>
      <c r="M26" s="15"/>
      <c r="N26" s="4"/>
      <c r="O26" s="4"/>
    </row>
    <row r="27" spans="1:21">
      <c r="A27" s="8">
        <v>5.8</v>
      </c>
      <c r="B27" s="10">
        <f t="shared" si="0"/>
        <v>1.5848931924611111E-6</v>
      </c>
      <c r="D27" s="11">
        <f t="shared" si="1"/>
        <v>2.5545749913296543E-4</v>
      </c>
      <c r="E27" s="11">
        <f t="shared" si="2"/>
        <v>0.93486015462682681</v>
      </c>
      <c r="F27" s="11">
        <f t="shared" si="3"/>
        <v>6.4884256868605508E-2</v>
      </c>
      <c r="G27" s="11">
        <f t="shared" si="4"/>
        <v>1.3100543491963562E-7</v>
      </c>
      <c r="I27" s="25">
        <f>J27+K27+L27+M27</f>
        <v>1.4769000000224491E-6</v>
      </c>
      <c r="J27" s="25">
        <v>2.2449000000000001E-17</v>
      </c>
      <c r="K27" s="25">
        <v>1.3000000000000001E-9</v>
      </c>
      <c r="L27" s="25">
        <v>1.4300000000000001E-6</v>
      </c>
      <c r="M27" s="25">
        <v>4.5599999999999998E-8</v>
      </c>
      <c r="N27" t="s">
        <v>56</v>
      </c>
    </row>
    <row r="28" spans="1:21">
      <c r="A28" s="8">
        <v>6.2</v>
      </c>
      <c r="B28" s="10">
        <f t="shared" si="0"/>
        <v>6.3095734448019254E-7</v>
      </c>
      <c r="D28" s="11">
        <f t="shared" si="1"/>
        <v>9.2627137477554303E-5</v>
      </c>
      <c r="E28" s="11">
        <f t="shared" si="2"/>
        <v>0.85146389382694676</v>
      </c>
      <c r="F28" s="11">
        <f t="shared" si="3"/>
        <v>0.14844272618480381</v>
      </c>
      <c r="G28" s="11">
        <f t="shared" si="4"/>
        <v>7.5285077184212753E-7</v>
      </c>
      <c r="H28" s="3"/>
      <c r="I28" s="22"/>
      <c r="J28" s="22">
        <f>$I$27*J33</f>
        <v>2.2411365167619197E-17</v>
      </c>
      <c r="K28" s="22">
        <f>$I$27*K33</f>
        <v>1.2998591797219132E-9</v>
      </c>
      <c r="L28" s="22">
        <f>$I$27*L33</f>
        <v>1.4298450976941046E-6</v>
      </c>
      <c r="M28" s="22">
        <f>$I$27*M33</f>
        <v>4.5755043126211343E-8</v>
      </c>
      <c r="N28" t="s">
        <v>70</v>
      </c>
    </row>
    <row r="29" spans="1:21">
      <c r="A29" s="8">
        <v>6.6</v>
      </c>
      <c r="B29" s="10">
        <f t="shared" si="0"/>
        <v>2.511886431509578E-7</v>
      </c>
      <c r="D29" s="11">
        <f t="shared" si="1"/>
        <v>3.0117793754725203E-5</v>
      </c>
      <c r="E29" s="11">
        <f t="shared" si="2"/>
        <v>0.69542635999043212</v>
      </c>
      <c r="F29" s="11">
        <f t="shared" si="3"/>
        <v>0.30453964255451993</v>
      </c>
      <c r="G29" s="11">
        <f t="shared" si="4"/>
        <v>3.87966129340011E-6</v>
      </c>
      <c r="H29" s="3"/>
      <c r="I29" s="27"/>
      <c r="J29" s="27">
        <f>(J28-J27)/J28*100</f>
        <v>-0.16792744261371792</v>
      </c>
      <c r="K29" s="27">
        <f>(K28-K27)/K28*100</f>
        <v>-1.0833502604256893E-2</v>
      </c>
      <c r="L29" s="27">
        <f>(L28-L27)/L28*100</f>
        <v>-1.0833502604252842E-2</v>
      </c>
      <c r="M29" s="27">
        <f>(M28-M27)/M28*100</f>
        <v>0.33885472642583103</v>
      </c>
      <c r="N29" s="28" t="s">
        <v>71</v>
      </c>
    </row>
    <row r="30" spans="1:21">
      <c r="A30" s="8">
        <v>7</v>
      </c>
      <c r="B30" s="10">
        <f t="shared" si="0"/>
        <v>9.9999999999999995E-8</v>
      </c>
      <c r="D30" s="11">
        <f t="shared" si="1"/>
        <v>8.2099756037619314E-6</v>
      </c>
      <c r="E30" s="11">
        <f t="shared" si="2"/>
        <v>0.47617858501819205</v>
      </c>
      <c r="F30" s="11">
        <f t="shared" si="3"/>
        <v>0.52379644352001131</v>
      </c>
      <c r="G30" s="11">
        <f t="shared" si="4"/>
        <v>1.6761486192640361E-5</v>
      </c>
      <c r="H30" s="3"/>
      <c r="I30" s="34" t="s">
        <v>49</v>
      </c>
      <c r="J30" s="35"/>
      <c r="K30" s="35"/>
      <c r="L30" s="35"/>
      <c r="M30" s="36"/>
    </row>
    <row r="31" spans="1:21" ht="21.75">
      <c r="A31" s="8">
        <v>7.4</v>
      </c>
      <c r="B31" s="10">
        <f t="shared" si="0"/>
        <v>3.981071705534957E-8</v>
      </c>
      <c r="D31" s="11">
        <f t="shared" si="1"/>
        <v>1.8239070425397982E-6</v>
      </c>
      <c r="E31" s="11">
        <f t="shared" si="2"/>
        <v>0.26572394644444919</v>
      </c>
      <c r="F31" s="11">
        <f t="shared" si="3"/>
        <v>0.73421521316109228</v>
      </c>
      <c r="G31" s="11">
        <f t="shared" si="4"/>
        <v>5.9016487415912595E-5</v>
      </c>
      <c r="H31" s="3"/>
      <c r="J31" s="58" t="s">
        <v>33</v>
      </c>
      <c r="K31" s="5"/>
      <c r="L31" s="5"/>
      <c r="M31" s="5"/>
    </row>
    <row r="32" spans="1:21" s="5" customFormat="1" ht="21">
      <c r="A32" s="8">
        <v>7.8</v>
      </c>
      <c r="B32" s="10">
        <f t="shared" si="0"/>
        <v>1.5848931924611133E-8</v>
      </c>
      <c r="C32"/>
      <c r="D32" s="11">
        <f t="shared" si="1"/>
        <v>3.4406911139929111E-7</v>
      </c>
      <c r="E32" s="11">
        <f t="shared" si="2"/>
        <v>0.1259139010507708</v>
      </c>
      <c r="F32" s="11">
        <f t="shared" si="3"/>
        <v>0.87390930704149783</v>
      </c>
      <c r="G32" s="11">
        <f t="shared" si="4"/>
        <v>1.764478386199774E-4</v>
      </c>
      <c r="H32"/>
      <c r="I32"/>
      <c r="J32" s="20" t="s">
        <v>13</v>
      </c>
      <c r="K32" s="19" t="s">
        <v>12</v>
      </c>
      <c r="L32" s="20" t="s">
        <v>11</v>
      </c>
      <c r="M32" s="19" t="s">
        <v>10</v>
      </c>
      <c r="N32"/>
      <c r="O32"/>
      <c r="R32"/>
      <c r="S32"/>
      <c r="T32"/>
      <c r="U32"/>
    </row>
    <row r="33" spans="1:21" s="5" customFormat="1">
      <c r="A33" s="8">
        <v>8.1999999999999993</v>
      </c>
      <c r="B33" s="10">
        <f t="shared" si="0"/>
        <v>6.3095734448019329E-9</v>
      </c>
      <c r="C33"/>
      <c r="D33" s="11">
        <f t="shared" si="1"/>
        <v>5.8985906367710898E-8</v>
      </c>
      <c r="E33" s="11">
        <f t="shared" si="2"/>
        <v>5.4222089642933513E-2</v>
      </c>
      <c r="F33" s="11">
        <f t="shared" si="3"/>
        <v>0.9452984283171173</v>
      </c>
      <c r="G33" s="11">
        <f t="shared" si="4"/>
        <v>4.7942305404287638E-4</v>
      </c>
      <c r="H33"/>
      <c r="J33" s="46">
        <f>D38</f>
        <v>1.5174598935119872E-11</v>
      </c>
      <c r="K33" s="46">
        <f>E38</f>
        <v>8.8012673823695254E-4</v>
      </c>
      <c r="L33" s="47">
        <f>F38</f>
        <v>0.9681394120606478</v>
      </c>
      <c r="M33" s="47">
        <f>G38</f>
        <v>3.0980461185940725E-2</v>
      </c>
      <c r="N33" t="s">
        <v>55</v>
      </c>
      <c r="P33"/>
      <c r="Q33"/>
      <c r="R33"/>
      <c r="S33"/>
      <c r="T33"/>
      <c r="U33"/>
    </row>
    <row r="34" spans="1:21">
      <c r="A34" s="8">
        <v>8.6</v>
      </c>
      <c r="B34" s="10">
        <f t="shared" si="0"/>
        <v>2.5118864315095812E-9</v>
      </c>
      <c r="D34" s="11">
        <f t="shared" si="1"/>
        <v>9.6567951331526537E-9</v>
      </c>
      <c r="E34" s="11">
        <f t="shared" si="2"/>
        <v>2.2297748445030262E-2</v>
      </c>
      <c r="F34" s="11">
        <f t="shared" si="3"/>
        <v>0.97645828974811011</v>
      </c>
      <c r="G34" s="11">
        <f t="shared" si="4"/>
        <v>1.2439521500644062E-3</v>
      </c>
      <c r="I34" s="5"/>
      <c r="J34" s="22">
        <f>J27/I27</f>
        <v>1.5200081251038509E-11</v>
      </c>
      <c r="K34" s="22">
        <f>K27/I27</f>
        <v>8.8022208679006011E-4</v>
      </c>
      <c r="L34" s="21">
        <f>L27/I27</f>
        <v>0.96824429546906621</v>
      </c>
      <c r="M34" s="21">
        <f>M27/I27</f>
        <v>3.0875482428943647E-2</v>
      </c>
      <c r="N34" t="s">
        <v>73</v>
      </c>
      <c r="O34" s="5"/>
      <c r="P34" s="5"/>
      <c r="Q34" s="5"/>
      <c r="R34" s="5"/>
      <c r="S34" s="5"/>
      <c r="T34" s="5"/>
      <c r="U34" s="5"/>
    </row>
    <row r="35" spans="1:21">
      <c r="A35" s="8">
        <v>9</v>
      </c>
      <c r="B35" s="10">
        <f t="shared" si="0"/>
        <v>1.0000000000000001E-9</v>
      </c>
      <c r="D35" s="11">
        <f t="shared" si="1"/>
        <v>1.5483672752755982E-9</v>
      </c>
      <c r="E35" s="11">
        <f t="shared" si="2"/>
        <v>8.9805301965984671E-3</v>
      </c>
      <c r="F35" s="11">
        <f t="shared" si="3"/>
        <v>0.98785832162583165</v>
      </c>
      <c r="G35" s="11">
        <f t="shared" si="4"/>
        <v>3.1611466292026606E-3</v>
      </c>
      <c r="I35" s="5"/>
      <c r="J35" s="27">
        <f>(J34-J33)/J34*100</f>
        <v>0.16764591910912327</v>
      </c>
      <c r="K35" s="27">
        <f>(K34-K33)/K34*100</f>
        <v>1.0832329083594066E-2</v>
      </c>
      <c r="L35" s="27">
        <f>(L34-L33)/L34*100</f>
        <v>1.0832329083601723E-2</v>
      </c>
      <c r="M35" s="27">
        <f>(M34-M33)/M34*100</f>
        <v>-0.34000685572662614</v>
      </c>
      <c r="N35" t="s">
        <v>47</v>
      </c>
      <c r="P35" s="5"/>
      <c r="Q35" s="5"/>
      <c r="R35" s="5"/>
      <c r="S35" s="5"/>
      <c r="T35" s="5"/>
      <c r="U35" s="5"/>
    </row>
    <row r="36" spans="1:21">
      <c r="A36" s="8">
        <v>9.4</v>
      </c>
      <c r="B36" s="10">
        <f t="shared" si="0"/>
        <v>3.9810717055349621E-10</v>
      </c>
      <c r="D36" s="11">
        <f t="shared" si="1"/>
        <v>2.4555339755854534E-10</v>
      </c>
      <c r="E36" s="11">
        <f t="shared" si="2"/>
        <v>3.5774530357226583E-3</v>
      </c>
      <c r="F36" s="11">
        <f t="shared" si="3"/>
        <v>0.9884771313773979</v>
      </c>
      <c r="G36" s="11">
        <f t="shared" si="4"/>
        <v>7.9454153413260967E-3</v>
      </c>
    </row>
    <row r="37" spans="1:21">
      <c r="A37" s="8">
        <v>9.8000000000000007</v>
      </c>
      <c r="B37" s="10">
        <f t="shared" si="0"/>
        <v>1.5848931924611098E-10</v>
      </c>
      <c r="D37" s="11">
        <f t="shared" si="1"/>
        <v>3.853763585236871E-11</v>
      </c>
      <c r="E37" s="11">
        <f t="shared" si="2"/>
        <v>1.4103050540374075E-3</v>
      </c>
      <c r="F37" s="11">
        <f t="shared" si="3"/>
        <v>0.97882656498268428</v>
      </c>
      <c r="G37" s="11">
        <f t="shared" si="4"/>
        <v>1.9763129924740646E-2</v>
      </c>
    </row>
    <row r="38" spans="1:21">
      <c r="A38" s="12">
        <v>10</v>
      </c>
      <c r="B38" s="10">
        <f t="shared" si="0"/>
        <v>1E-10</v>
      </c>
      <c r="D38" s="13">
        <f t="shared" si="1"/>
        <v>1.5174598935119872E-11</v>
      </c>
      <c r="E38" s="13">
        <f t="shared" si="2"/>
        <v>8.8012673823695254E-4</v>
      </c>
      <c r="F38" s="14">
        <f t="shared" si="3"/>
        <v>0.9681394120606478</v>
      </c>
      <c r="G38" s="13">
        <f t="shared" si="4"/>
        <v>3.0980461185940725E-2</v>
      </c>
    </row>
    <row r="39" spans="1:21">
      <c r="A39" s="8">
        <v>10.199999999999999</v>
      </c>
      <c r="B39" s="10">
        <f t="shared" si="0"/>
        <v>6.3095734448019192E-11</v>
      </c>
      <c r="D39" s="11">
        <f t="shared" si="1"/>
        <v>5.9354918589888615E-12</v>
      </c>
      <c r="E39" s="11">
        <f t="shared" si="2"/>
        <v>5.456129971907499E-4</v>
      </c>
      <c r="F39" s="11">
        <f t="shared" si="3"/>
        <v>0.95121215746251864</v>
      </c>
      <c r="G39" s="11">
        <f t="shared" si="4"/>
        <v>4.824222953435512E-2</v>
      </c>
    </row>
    <row r="40" spans="1:21">
      <c r="A40" s="8">
        <v>10.4</v>
      </c>
      <c r="B40" s="10">
        <f t="shared" si="0"/>
        <v>3.9810717055349579E-11</v>
      </c>
      <c r="D40" s="11">
        <f t="shared" si="1"/>
        <v>2.2985670604173546E-12</v>
      </c>
      <c r="E40" s="11">
        <f t="shared" si="2"/>
        <v>3.3487688583667968E-4</v>
      </c>
      <c r="F40" s="11">
        <f t="shared" si="3"/>
        <v>0.92528997633527565</v>
      </c>
      <c r="G40" s="11">
        <f t="shared" si="4"/>
        <v>7.4375146776589046E-2</v>
      </c>
    </row>
    <row r="41" spans="1:21">
      <c r="A41" s="8">
        <v>10.6</v>
      </c>
      <c r="B41" s="10">
        <f t="shared" si="0"/>
        <v>2.5118864315095759E-11</v>
      </c>
      <c r="D41" s="11">
        <f t="shared" si="1"/>
        <v>8.7703218522180949E-13</v>
      </c>
      <c r="E41" s="11">
        <f t="shared" si="2"/>
        <v>2.0250862501094337E-4</v>
      </c>
      <c r="F41" s="11">
        <f t="shared" si="3"/>
        <v>0.88682149287364598</v>
      </c>
      <c r="G41" s="11">
        <f t="shared" si="4"/>
        <v>0.112975998500466</v>
      </c>
    </row>
    <row r="42" spans="1:21">
      <c r="A42" s="8">
        <v>10.8</v>
      </c>
      <c r="B42" s="10">
        <f t="shared" si="0"/>
        <v>1.5848931924611082E-11</v>
      </c>
      <c r="D42" s="11">
        <f t="shared" si="1"/>
        <v>3.2753418369494102E-13</v>
      </c>
      <c r="E42" s="11">
        <f t="shared" si="2"/>
        <v>1.1986285728697611E-4</v>
      </c>
      <c r="F42" s="11">
        <f t="shared" si="3"/>
        <v>0.83191185149158997</v>
      </c>
      <c r="G42" s="11">
        <f t="shared" si="4"/>
        <v>0.16796828565079558</v>
      </c>
    </row>
    <row r="43" spans="1:21">
      <c r="A43" s="8">
        <v>11</v>
      </c>
      <c r="B43" s="10">
        <f t="shared" si="0"/>
        <v>9.9999999999999994E-12</v>
      </c>
      <c r="D43" s="11">
        <f t="shared" si="1"/>
        <v>1.1873410447174973E-13</v>
      </c>
      <c r="E43" s="11">
        <f t="shared" si="2"/>
        <v>6.8865780593614837E-5</v>
      </c>
      <c r="F43" s="11">
        <f t="shared" si="3"/>
        <v>0.75752358652976337</v>
      </c>
      <c r="G43" s="11">
        <f t="shared" si="4"/>
        <v>0.24240754768952424</v>
      </c>
    </row>
    <row r="44" spans="1:21">
      <c r="A44" s="8">
        <v>11.2</v>
      </c>
      <c r="B44" s="10">
        <f t="shared" si="0"/>
        <v>6.3095734448019345E-12</v>
      </c>
      <c r="D44" s="11">
        <f t="shared" si="1"/>
        <v>4.1400134900878037E-14</v>
      </c>
      <c r="E44" s="11">
        <f t="shared" si="2"/>
        <v>3.8056579343396528E-5</v>
      </c>
      <c r="F44" s="11">
        <f t="shared" si="3"/>
        <v>0.66347174882675919</v>
      </c>
      <c r="G44" s="11">
        <f t="shared" si="4"/>
        <v>0.33649019459385598</v>
      </c>
    </row>
    <row r="45" spans="1:21">
      <c r="A45" s="8">
        <v>11.4</v>
      </c>
      <c r="B45" s="10">
        <f t="shared" si="0"/>
        <v>3.9810717055349533E-12</v>
      </c>
      <c r="D45" s="11">
        <f t="shared" si="1"/>
        <v>1.3771503104133032E-14</v>
      </c>
      <c r="E45" s="11">
        <f t="shared" si="2"/>
        <v>2.0063622037483118E-5</v>
      </c>
      <c r="F45" s="11">
        <f t="shared" si="3"/>
        <v>0.55437293959179745</v>
      </c>
      <c r="G45" s="11">
        <f t="shared" si="4"/>
        <v>0.44560699678615129</v>
      </c>
    </row>
    <row r="46" spans="1:21">
      <c r="A46" s="8">
        <v>11.6</v>
      </c>
      <c r="B46" s="10">
        <f t="shared" si="0"/>
        <v>2.5118864315095726E-12</v>
      </c>
      <c r="D46" s="11">
        <f t="shared" si="1"/>
        <v>4.349059969166214E-15</v>
      </c>
      <c r="E46" s="11">
        <f t="shared" si="2"/>
        <v>1.0042073361575029E-5</v>
      </c>
      <c r="F46" s="11">
        <f t="shared" si="3"/>
        <v>0.43976035537140229</v>
      </c>
      <c r="G46" s="11">
        <f t="shared" si="4"/>
        <v>0.5602296025552318</v>
      </c>
    </row>
    <row r="47" spans="1:21">
      <c r="A47" s="8">
        <v>11.8</v>
      </c>
      <c r="B47" s="10">
        <f t="shared" si="0"/>
        <v>1.5848931924611065E-12</v>
      </c>
      <c r="D47" s="11">
        <f t="shared" si="1"/>
        <v>1.3040823009438019E-15</v>
      </c>
      <c r="E47" s="11">
        <f t="shared" si="2"/>
        <v>4.7723577724053256E-6</v>
      </c>
      <c r="F47" s="11">
        <f t="shared" si="3"/>
        <v>0.33122696056849166</v>
      </c>
      <c r="G47" s="11">
        <f t="shared" si="4"/>
        <v>0.6687682670737346</v>
      </c>
    </row>
    <row r="48" spans="1:21">
      <c r="A48" s="8">
        <v>12</v>
      </c>
      <c r="B48" s="10">
        <f t="shared" si="0"/>
        <v>9.9999999999999998E-13</v>
      </c>
      <c r="D48" s="11">
        <f t="shared" si="1"/>
        <v>3.7318922059356631E-16</v>
      </c>
      <c r="E48" s="11">
        <f t="shared" si="2"/>
        <v>2.1644974794426845E-6</v>
      </c>
      <c r="F48" s="11">
        <f t="shared" si="3"/>
        <v>0.23809472273869528</v>
      </c>
      <c r="G48" s="11">
        <f t="shared" si="4"/>
        <v>0.76190311276382494</v>
      </c>
    </row>
    <row r="49" spans="1:7">
      <c r="A49" s="8">
        <v>12.2</v>
      </c>
      <c r="B49" s="10">
        <f t="shared" si="0"/>
        <v>6.3095734448019283E-13</v>
      </c>
      <c r="D49" s="11">
        <f t="shared" si="1"/>
        <v>1.0277123952888746E-16</v>
      </c>
      <c r="E49" s="11">
        <f t="shared" si="2"/>
        <v>9.447123398787212E-7</v>
      </c>
      <c r="F49" s="11">
        <f t="shared" si="3"/>
        <v>0.16469949719385754</v>
      </c>
      <c r="G49" s="11">
        <f t="shared" si="4"/>
        <v>0.83529955809380252</v>
      </c>
    </row>
    <row r="50" spans="1:7">
      <c r="A50" s="8">
        <v>12.4</v>
      </c>
      <c r="B50" s="10">
        <f t="shared" si="0"/>
        <v>3.9810717055349631E-13</v>
      </c>
      <c r="D50" s="11">
        <f t="shared" si="1"/>
        <v>2.7485589286014055E-17</v>
      </c>
      <c r="E50" s="11">
        <f t="shared" si="2"/>
        <v>4.0043593697958691E-7</v>
      </c>
      <c r="F50" s="11">
        <f t="shared" si="3"/>
        <v>0.11064345564666371</v>
      </c>
      <c r="G50" s="11">
        <f t="shared" si="4"/>
        <v>0.88935614391739926</v>
      </c>
    </row>
    <row r="51" spans="1:7">
      <c r="A51" s="8">
        <v>12.6</v>
      </c>
      <c r="B51" s="10">
        <f t="shared" si="0"/>
        <v>2.511886431509579E-13</v>
      </c>
      <c r="D51" s="11">
        <f t="shared" si="1"/>
        <v>7.1979785889966544E-18</v>
      </c>
      <c r="E51" s="11">
        <f t="shared" si="2"/>
        <v>1.662028796066666E-7</v>
      </c>
      <c r="F51" s="11">
        <f t="shared" si="3"/>
        <v>7.2783213951858994E-2</v>
      </c>
      <c r="G51" s="11">
        <f t="shared" si="4"/>
        <v>0.92721661984526138</v>
      </c>
    </row>
    <row r="52" spans="1:7">
      <c r="A52" s="8">
        <v>12.8</v>
      </c>
      <c r="B52" s="10">
        <f t="shared" si="0"/>
        <v>1.5848931924611046E-13</v>
      </c>
      <c r="D52" s="11">
        <f t="shared" si="1"/>
        <v>1.8579555526103731E-18</v>
      </c>
      <c r="E52" s="11">
        <f t="shared" si="2"/>
        <v>6.7992860694962105E-8</v>
      </c>
      <c r="F52" s="11">
        <f t="shared" si="3"/>
        <v>4.7190654310475762E-2</v>
      </c>
      <c r="G52" s="11">
        <f t="shared" si="4"/>
        <v>0.95280927769666357</v>
      </c>
    </row>
    <row r="53" spans="1:7">
      <c r="A53" s="8">
        <v>13</v>
      </c>
      <c r="B53" s="10">
        <f t="shared" ref="B53:B58" si="5">POWER(10,-A53)</f>
        <v>1E-13</v>
      </c>
      <c r="D53" s="11">
        <f t="shared" si="1"/>
        <v>4.7496911392219601E-19</v>
      </c>
      <c r="E53" s="11">
        <f t="shared" si="2"/>
        <v>2.7548208607487364E-8</v>
      </c>
      <c r="F53" s="11">
        <f t="shared" si="3"/>
        <v>3.0303029468236101E-2</v>
      </c>
      <c r="G53" s="11">
        <f t="shared" si="4"/>
        <v>0.96969694298355524</v>
      </c>
    </row>
    <row r="54" spans="1:7">
      <c r="A54" s="8">
        <v>13.2</v>
      </c>
      <c r="B54" s="10">
        <f t="shared" si="5"/>
        <v>6.3095734448019215E-14</v>
      </c>
      <c r="D54" s="11">
        <f t="shared" si="1"/>
        <v>1.2065616043580359E-19</v>
      </c>
      <c r="E54" s="11">
        <f t="shared" si="2"/>
        <v>1.109117338358568E-8</v>
      </c>
      <c r="F54" s="11">
        <f t="shared" si="3"/>
        <v>1.9336157711255957E-2</v>
      </c>
      <c r="G54" s="11">
        <f t="shared" si="4"/>
        <v>0.98066383119757061</v>
      </c>
    </row>
    <row r="55" spans="1:7">
      <c r="A55" s="8">
        <v>13.4</v>
      </c>
      <c r="B55" s="10">
        <f t="shared" si="5"/>
        <v>3.9810717055349592E-14</v>
      </c>
      <c r="D55" s="11">
        <f t="shared" si="1"/>
        <v>3.0525281782059251E-20</v>
      </c>
      <c r="E55" s="11">
        <f t="shared" si="2"/>
        <v>4.4472103853289643E-9</v>
      </c>
      <c r="F55" s="11">
        <f t="shared" si="3"/>
        <v>1.2287976167473992E-2</v>
      </c>
      <c r="G55" s="11">
        <f t="shared" si="4"/>
        <v>0.98771201938531561</v>
      </c>
    </row>
    <row r="56" spans="1:7">
      <c r="A56" s="8">
        <v>13.6</v>
      </c>
      <c r="B56" s="10">
        <f t="shared" si="5"/>
        <v>2.511886431509576E-14</v>
      </c>
      <c r="D56" s="11">
        <f t="shared" si="1"/>
        <v>7.7025334847080175E-21</v>
      </c>
      <c r="E56" s="11">
        <f t="shared" si="2"/>
        <v>1.7785316107805963E-9</v>
      </c>
      <c r="F56" s="11">
        <f t="shared" si="3"/>
        <v>7.7885080603860013E-3</v>
      </c>
      <c r="G56" s="11">
        <f t="shared" si="4"/>
        <v>0.99221149016108245</v>
      </c>
    </row>
    <row r="57" spans="1:7">
      <c r="A57" s="8">
        <v>13.8</v>
      </c>
      <c r="B57" s="10">
        <f t="shared" si="5"/>
        <v>1.5848931924611084E-14</v>
      </c>
      <c r="D57" s="11">
        <f t="shared" si="1"/>
        <v>1.940366115139915E-21</v>
      </c>
      <c r="E57" s="11">
        <f t="shared" si="2"/>
        <v>7.1008718577025937E-10</v>
      </c>
      <c r="F57" s="11">
        <f t="shared" si="3"/>
        <v>4.9283819759131983E-3</v>
      </c>
      <c r="G57" s="11">
        <f t="shared" si="4"/>
        <v>0.99507161731399973</v>
      </c>
    </row>
    <row r="58" spans="1:7">
      <c r="A58" s="8">
        <v>14</v>
      </c>
      <c r="B58" s="10">
        <f t="shared" si="5"/>
        <v>1E-14</v>
      </c>
      <c r="D58" s="11">
        <f t="shared" si="1"/>
        <v>4.8828601827986321E-22</v>
      </c>
      <c r="E58" s="11">
        <f t="shared" si="2"/>
        <v>2.832058906023206E-10</v>
      </c>
      <c r="F58" s="11">
        <f t="shared" si="3"/>
        <v>3.1152647966255268E-3</v>
      </c>
      <c r="G58" s="11">
        <f t="shared" si="4"/>
        <v>0.9968847349201686</v>
      </c>
    </row>
  </sheetData>
  <mergeCells count="1">
    <mergeCell ref="D2:G2"/>
  </mergeCells>
  <phoneticPr fontId="4" type="noConversion"/>
  <pageMargins left="0.7" right="0.7" top="0.75" bottom="0.75" header="0.3" footer="0.3"/>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8"/>
  <sheetViews>
    <sheetView topLeftCell="A27" workbookViewId="0">
      <selection activeCell="J30" sqref="J30"/>
    </sheetView>
  </sheetViews>
  <sheetFormatPr baseColWidth="10" defaultRowHeight="15"/>
  <cols>
    <col min="1" max="1" width="4.5703125" bestFit="1" customWidth="1"/>
    <col min="2" max="2" width="9.28515625" customWidth="1"/>
    <col min="3" max="3" width="9.42578125" customWidth="1"/>
    <col min="4" max="4" width="9.5703125" customWidth="1"/>
    <col min="5" max="5" width="2.5703125" customWidth="1"/>
  </cols>
  <sheetData>
    <row r="1" spans="1:13" ht="26.25">
      <c r="A1" s="61" t="s">
        <v>63</v>
      </c>
      <c r="B1" s="40"/>
      <c r="C1" s="40"/>
      <c r="D1" s="40"/>
      <c r="E1" s="40"/>
      <c r="F1" s="40"/>
      <c r="G1" s="40"/>
      <c r="H1" s="40"/>
      <c r="I1" s="40"/>
      <c r="J1" s="40"/>
      <c r="K1" s="40"/>
      <c r="M1" s="39" t="s">
        <v>42</v>
      </c>
    </row>
    <row r="2" spans="1:13" ht="31.5">
      <c r="A2" t="s">
        <v>43</v>
      </c>
      <c r="C2" s="66" t="s">
        <v>39</v>
      </c>
      <c r="D2" s="66"/>
      <c r="E2" s="66"/>
      <c r="F2" s="66"/>
      <c r="G2" s="42" t="s">
        <v>14</v>
      </c>
    </row>
    <row r="3" spans="1:13" ht="21">
      <c r="A3" s="7" t="s">
        <v>0</v>
      </c>
      <c r="B3" s="7" t="s">
        <v>8</v>
      </c>
      <c r="C3" s="6" t="s">
        <v>1</v>
      </c>
      <c r="D3" s="6" t="s">
        <v>2</v>
      </c>
      <c r="E3" s="4"/>
      <c r="G3" s="53">
        <v>0.17</v>
      </c>
      <c r="H3" s="50" t="s">
        <v>60</v>
      </c>
    </row>
    <row r="4" spans="1:13">
      <c r="A4" s="8">
        <v>0</v>
      </c>
      <c r="B4" s="2">
        <f>POWER(10,-A4)</f>
        <v>1</v>
      </c>
      <c r="C4" s="10">
        <f>B4/(B4+$G$3)</f>
        <v>0.85470085470085477</v>
      </c>
      <c r="D4" s="1">
        <f>$G$3/(B4+$G$3)</f>
        <v>0.14529914529914531</v>
      </c>
    </row>
    <row r="5" spans="1:13">
      <c r="A5" s="8">
        <v>0.2</v>
      </c>
      <c r="B5" s="2">
        <f t="shared" ref="B5:B58" si="0">POWER(10,-A5)</f>
        <v>0.63095734448019325</v>
      </c>
      <c r="C5" s="10">
        <f t="shared" ref="C5:C58" si="1">B5/(B5+$G$3)</f>
        <v>0.78775399068182972</v>
      </c>
      <c r="D5" s="1">
        <f t="shared" ref="D5:D58" si="2">$G$3/(B5+$G$3)</f>
        <v>0.21224600931817025</v>
      </c>
    </row>
    <row r="6" spans="1:13">
      <c r="A6" s="8">
        <v>0.4</v>
      </c>
      <c r="B6" s="2">
        <f t="shared" si="0"/>
        <v>0.3981071705534972</v>
      </c>
      <c r="C6" s="10">
        <f t="shared" si="1"/>
        <v>0.70076068599103947</v>
      </c>
      <c r="D6" s="1">
        <f t="shared" si="2"/>
        <v>0.29923931400896048</v>
      </c>
    </row>
    <row r="7" spans="1:13">
      <c r="A7" s="8">
        <v>0.6</v>
      </c>
      <c r="B7" s="2">
        <f t="shared" si="0"/>
        <v>0.25118864315095801</v>
      </c>
      <c r="C7" s="10">
        <f t="shared" si="1"/>
        <v>0.59638038023007567</v>
      </c>
      <c r="D7" s="1">
        <f t="shared" si="2"/>
        <v>0.40361961976992428</v>
      </c>
    </row>
    <row r="8" spans="1:13">
      <c r="A8" s="8">
        <v>0.8</v>
      </c>
      <c r="B8" s="2">
        <f t="shared" si="0"/>
        <v>0.15848931924611132</v>
      </c>
      <c r="C8" s="10">
        <f t="shared" si="1"/>
        <v>0.48247936830898197</v>
      </c>
      <c r="D8" s="1">
        <f t="shared" si="2"/>
        <v>0.51752063169101792</v>
      </c>
    </row>
    <row r="9" spans="1:13">
      <c r="A9" s="8">
        <v>1</v>
      </c>
      <c r="B9" s="2">
        <f t="shared" si="0"/>
        <v>0.1</v>
      </c>
      <c r="C9" s="10">
        <f t="shared" si="1"/>
        <v>0.37037037037037035</v>
      </c>
      <c r="D9" s="1">
        <f t="shared" si="2"/>
        <v>0.62962962962962965</v>
      </c>
    </row>
    <row r="10" spans="1:13">
      <c r="A10" s="8">
        <v>1.2</v>
      </c>
      <c r="B10" s="10">
        <f t="shared" si="0"/>
        <v>6.3095734448019317E-2</v>
      </c>
      <c r="C10" s="10">
        <f t="shared" si="1"/>
        <v>0.27068592480867448</v>
      </c>
      <c r="D10" s="1">
        <f t="shared" si="2"/>
        <v>0.72931407519132552</v>
      </c>
    </row>
    <row r="11" spans="1:13">
      <c r="A11" s="8">
        <v>1.4</v>
      </c>
      <c r="B11" s="10">
        <f t="shared" si="0"/>
        <v>3.9810717055349727E-2</v>
      </c>
      <c r="C11" s="10">
        <f t="shared" si="1"/>
        <v>0.18974587005890334</v>
      </c>
      <c r="D11" s="1">
        <f t="shared" si="2"/>
        <v>0.81025412994109669</v>
      </c>
    </row>
    <row r="12" spans="1:13">
      <c r="A12" s="8">
        <v>1.6</v>
      </c>
      <c r="B12" s="10">
        <f t="shared" si="0"/>
        <v>2.511886431509578E-2</v>
      </c>
      <c r="C12" s="10">
        <f t="shared" si="1"/>
        <v>0.12873621627138798</v>
      </c>
      <c r="D12" s="1">
        <f t="shared" si="2"/>
        <v>0.87126378372861202</v>
      </c>
    </row>
    <row r="13" spans="1:13">
      <c r="A13" s="8">
        <v>1.8</v>
      </c>
      <c r="B13" s="10">
        <f t="shared" si="0"/>
        <v>1.5848931924611124E-2</v>
      </c>
      <c r="C13" s="10">
        <f t="shared" si="1"/>
        <v>8.5278574164957696E-2</v>
      </c>
      <c r="D13" s="1">
        <f t="shared" si="2"/>
        <v>0.91472142583504235</v>
      </c>
    </row>
    <row r="14" spans="1:13">
      <c r="A14" s="8">
        <v>2</v>
      </c>
      <c r="B14" s="10">
        <f t="shared" si="0"/>
        <v>0.01</v>
      </c>
      <c r="C14" s="37">
        <f t="shared" si="1"/>
        <v>5.5555555555555552E-2</v>
      </c>
      <c r="D14" s="38">
        <f t="shared" si="2"/>
        <v>0.94444444444444442</v>
      </c>
    </row>
    <row r="15" spans="1:13">
      <c r="A15" s="8">
        <v>2.2000000000000002</v>
      </c>
      <c r="B15" s="10">
        <f t="shared" si="0"/>
        <v>6.3095734448019251E-3</v>
      </c>
      <c r="C15" s="10">
        <f t="shared" si="1"/>
        <v>3.5786902103630197E-2</v>
      </c>
      <c r="D15" s="1">
        <f t="shared" si="2"/>
        <v>0.96421309789636978</v>
      </c>
    </row>
    <row r="16" spans="1:13">
      <c r="A16" s="8">
        <v>2.4</v>
      </c>
      <c r="B16" s="10">
        <f t="shared" si="0"/>
        <v>3.9810717055349717E-3</v>
      </c>
      <c r="C16" s="10">
        <f t="shared" si="1"/>
        <v>2.2882211648132519E-2</v>
      </c>
      <c r="D16" s="1">
        <f t="shared" si="2"/>
        <v>0.97711778835186747</v>
      </c>
    </row>
    <row r="17" spans="1:12">
      <c r="A17" s="8">
        <v>2.6</v>
      </c>
      <c r="B17" s="10">
        <f t="shared" si="0"/>
        <v>2.5118864315095777E-3</v>
      </c>
      <c r="C17" s="10">
        <f t="shared" si="1"/>
        <v>1.4560657143511345E-2</v>
      </c>
      <c r="D17" s="1">
        <f t="shared" si="2"/>
        <v>0.98543934285648871</v>
      </c>
    </row>
    <row r="18" spans="1:12">
      <c r="A18" s="8">
        <v>2.8</v>
      </c>
      <c r="B18" s="10">
        <f t="shared" si="0"/>
        <v>1.5848931924611134E-3</v>
      </c>
      <c r="C18" s="10">
        <f t="shared" si="1"/>
        <v>9.236787475709711E-3</v>
      </c>
      <c r="D18" s="1">
        <f t="shared" si="2"/>
        <v>0.99076321252429034</v>
      </c>
    </row>
    <row r="19" spans="1:12">
      <c r="A19" s="8">
        <v>3</v>
      </c>
      <c r="B19" s="10">
        <f t="shared" si="0"/>
        <v>1E-3</v>
      </c>
      <c r="C19" s="10">
        <f t="shared" si="1"/>
        <v>5.8479532163742687E-3</v>
      </c>
      <c r="D19" s="1">
        <f t="shared" si="2"/>
        <v>0.99415204678362568</v>
      </c>
    </row>
    <row r="20" spans="1:12">
      <c r="A20" s="8">
        <v>3.2</v>
      </c>
      <c r="B20" s="10">
        <f t="shared" si="0"/>
        <v>6.3095734448019244E-4</v>
      </c>
      <c r="C20" s="10">
        <f t="shared" si="1"/>
        <v>3.6977893947249983E-3</v>
      </c>
      <c r="D20" s="1">
        <f t="shared" si="2"/>
        <v>0.99630221060527502</v>
      </c>
    </row>
    <row r="21" spans="1:12">
      <c r="A21" s="8">
        <v>3.4</v>
      </c>
      <c r="B21" s="10">
        <f t="shared" si="0"/>
        <v>3.9810717055349708E-4</v>
      </c>
      <c r="C21" s="10">
        <f t="shared" si="1"/>
        <v>2.3363356387229514E-3</v>
      </c>
      <c r="D21" s="1">
        <f t="shared" si="2"/>
        <v>0.99766366436127707</v>
      </c>
      <c r="G21" t="s">
        <v>57</v>
      </c>
    </row>
    <row r="22" spans="1:12" ht="18.75">
      <c r="A22" s="8">
        <v>3.8</v>
      </c>
      <c r="B22" s="10">
        <f t="shared" si="0"/>
        <v>1.584893192461112E-4</v>
      </c>
      <c r="C22" s="10">
        <f t="shared" si="1"/>
        <v>9.3142175791628245E-4</v>
      </c>
      <c r="D22" s="1">
        <f t="shared" si="2"/>
        <v>0.99906857824208373</v>
      </c>
      <c r="G22" s="17" t="s">
        <v>9</v>
      </c>
      <c r="H22" s="63" t="s">
        <v>66</v>
      </c>
      <c r="I22" s="64" t="s">
        <v>67</v>
      </c>
      <c r="J22" s="62" t="s">
        <v>68</v>
      </c>
    </row>
    <row r="23" spans="1:12">
      <c r="A23" s="8">
        <v>4.2</v>
      </c>
      <c r="B23" s="10">
        <f t="shared" si="0"/>
        <v>6.3095734448019279E-5</v>
      </c>
      <c r="C23" s="10">
        <f t="shared" si="1"/>
        <v>3.7101367686815891E-4</v>
      </c>
      <c r="D23" s="1">
        <f t="shared" si="2"/>
        <v>0.99962898632313191</v>
      </c>
      <c r="E23" s="4"/>
      <c r="G23" s="25">
        <f>0.00156</f>
        <v>1.56E-3</v>
      </c>
      <c r="H23" s="25">
        <v>8.6799999999999996E-5</v>
      </c>
      <c r="I23" s="25">
        <v>1.48E-3</v>
      </c>
      <c r="J23" s="28" t="s">
        <v>48</v>
      </c>
    </row>
    <row r="24" spans="1:12">
      <c r="A24" s="8">
        <v>4.5999999999999996</v>
      </c>
      <c r="B24" s="10">
        <f t="shared" si="0"/>
        <v>2.5118864315095791E-5</v>
      </c>
      <c r="C24" s="10">
        <f t="shared" si="1"/>
        <v>1.4773619617429213E-4</v>
      </c>
      <c r="D24" s="1">
        <f t="shared" si="2"/>
        <v>0.99985226380382575</v>
      </c>
      <c r="G24" s="22"/>
      <c r="H24" s="22">
        <f>$G$23*H29</f>
        <v>8.6666666666666655E-5</v>
      </c>
      <c r="I24" s="22">
        <f>$G$23*I29</f>
        <v>1.4733333333333332E-3</v>
      </c>
      <c r="J24" t="s">
        <v>70</v>
      </c>
    </row>
    <row r="25" spans="1:12">
      <c r="A25" s="8">
        <v>5</v>
      </c>
      <c r="B25" s="10">
        <f t="shared" si="0"/>
        <v>1.0000000000000001E-5</v>
      </c>
      <c r="C25" s="10">
        <f t="shared" si="1"/>
        <v>5.8820069407681895E-5</v>
      </c>
      <c r="D25" s="1">
        <f t="shared" si="2"/>
        <v>0.99994117993059228</v>
      </c>
      <c r="G25" s="30"/>
      <c r="H25" s="30">
        <f>(H24-H23)/H24*100</f>
        <v>-0.15384615384616282</v>
      </c>
      <c r="I25" s="30">
        <f>(I24-I23)/I24*100</f>
        <v>-0.45248868778281154</v>
      </c>
      <c r="J25" s="28" t="s">
        <v>71</v>
      </c>
    </row>
    <row r="26" spans="1:12">
      <c r="A26" s="8">
        <v>5.4</v>
      </c>
      <c r="B26" s="10">
        <f t="shared" si="0"/>
        <v>3.9810717055349657E-6</v>
      </c>
      <c r="C26" s="10">
        <f t="shared" si="1"/>
        <v>2.3417520462981391E-5</v>
      </c>
      <c r="D26" s="1">
        <f t="shared" si="2"/>
        <v>0.99997658247953691</v>
      </c>
      <c r="G26" s="34" t="s">
        <v>49</v>
      </c>
      <c r="H26" s="35"/>
      <c r="I26" s="35"/>
      <c r="J26" s="35"/>
      <c r="K26" s="36"/>
      <c r="L26" s="36"/>
    </row>
    <row r="27" spans="1:12">
      <c r="A27" s="8">
        <v>5.8</v>
      </c>
      <c r="B27" s="10">
        <f t="shared" si="0"/>
        <v>1.5848931924611111E-6</v>
      </c>
      <c r="C27" s="10">
        <f t="shared" si="1"/>
        <v>9.3228142164489696E-6</v>
      </c>
      <c r="D27" s="1">
        <f t="shared" si="2"/>
        <v>0.99999067718578349</v>
      </c>
      <c r="H27" t="s">
        <v>34</v>
      </c>
    </row>
    <row r="28" spans="1:12" ht="21">
      <c r="A28" s="8">
        <v>6.2</v>
      </c>
      <c r="B28" s="10">
        <f t="shared" si="0"/>
        <v>6.3095734448019254E-7</v>
      </c>
      <c r="C28" s="10">
        <f t="shared" si="1"/>
        <v>3.7115000157764617E-6</v>
      </c>
      <c r="D28" s="1">
        <f t="shared" si="2"/>
        <v>0.99999628849998423</v>
      </c>
      <c r="H28" s="20" t="s">
        <v>13</v>
      </c>
      <c r="I28" s="19" t="s">
        <v>12</v>
      </c>
      <c r="J28" s="28"/>
    </row>
    <row r="29" spans="1:12">
      <c r="A29" s="8">
        <v>6.6</v>
      </c>
      <c r="B29" s="10">
        <f t="shared" si="0"/>
        <v>2.511886431509578E-7</v>
      </c>
      <c r="C29" s="10">
        <f t="shared" si="1"/>
        <v>1.4775780705889828E-6</v>
      </c>
      <c r="D29" s="1">
        <f t="shared" si="2"/>
        <v>0.99999852242192933</v>
      </c>
      <c r="G29" s="5"/>
      <c r="H29" s="46">
        <v>5.5555555555555552E-2</v>
      </c>
      <c r="I29" s="46">
        <v>0.94444444444444442</v>
      </c>
      <c r="J29" t="s">
        <v>50</v>
      </c>
    </row>
    <row r="30" spans="1:12">
      <c r="A30" s="8">
        <v>7</v>
      </c>
      <c r="B30" s="10">
        <f t="shared" si="0"/>
        <v>9.9999999999999995E-8</v>
      </c>
      <c r="C30" s="10">
        <f t="shared" si="1"/>
        <v>5.8823494809708932E-7</v>
      </c>
      <c r="D30" s="1">
        <f t="shared" si="2"/>
        <v>0.99999941176505192</v>
      </c>
      <c r="G30" s="5"/>
      <c r="H30" s="29">
        <f>H23/G23</f>
        <v>5.5641025641025639E-2</v>
      </c>
      <c r="I30" s="22">
        <f>I23/G23</f>
        <v>0.94871794871794868</v>
      </c>
      <c r="J30" t="s">
        <v>73</v>
      </c>
    </row>
    <row r="31" spans="1:12">
      <c r="A31" s="8">
        <v>7.4</v>
      </c>
      <c r="B31" s="10">
        <f t="shared" si="0"/>
        <v>3.981071705534957E-8</v>
      </c>
      <c r="C31" s="10">
        <f t="shared" si="1"/>
        <v>2.3418063372029775E-7</v>
      </c>
      <c r="D31" s="1">
        <f t="shared" si="2"/>
        <v>0.99999976581936623</v>
      </c>
      <c r="G31" s="5"/>
      <c r="H31" s="30">
        <f>(H30-H29)/H30*100</f>
        <v>0.15360983102918782</v>
      </c>
      <c r="I31" s="43">
        <f>(I30-I29)/I30*100</f>
        <v>0.4504504504504489</v>
      </c>
      <c r="J31" t="s">
        <v>47</v>
      </c>
    </row>
    <row r="32" spans="1:12">
      <c r="A32" s="8">
        <v>7.8</v>
      </c>
      <c r="B32" s="10">
        <f t="shared" si="0"/>
        <v>1.5848931924611133E-8</v>
      </c>
      <c r="C32" s="10">
        <f t="shared" si="1"/>
        <v>9.3229002629594218E-8</v>
      </c>
      <c r="D32" s="1">
        <f t="shared" si="2"/>
        <v>0.99999990677099737</v>
      </c>
      <c r="G32" s="18"/>
      <c r="H32" s="18"/>
    </row>
    <row r="33" spans="1:4">
      <c r="A33" s="8">
        <v>8.1999999999999993</v>
      </c>
      <c r="B33" s="10">
        <f t="shared" si="0"/>
        <v>6.3095734448019329E-9</v>
      </c>
      <c r="C33" s="10">
        <f t="shared" si="1"/>
        <v>3.7115136533066192E-8</v>
      </c>
      <c r="D33" s="1">
        <f t="shared" si="2"/>
        <v>0.99999996288486348</v>
      </c>
    </row>
    <row r="34" spans="1:4">
      <c r="A34" s="8">
        <v>8.6</v>
      </c>
      <c r="B34" s="10">
        <f t="shared" si="0"/>
        <v>2.5118864315095812E-9</v>
      </c>
      <c r="C34" s="10">
        <f t="shared" si="1"/>
        <v>1.4775802319967317E-8</v>
      </c>
      <c r="D34" s="1">
        <f t="shared" si="2"/>
        <v>0.99999998522419775</v>
      </c>
    </row>
    <row r="35" spans="1:4">
      <c r="A35" s="8">
        <v>9</v>
      </c>
      <c r="B35" s="10">
        <f t="shared" si="0"/>
        <v>1.0000000000000001E-9</v>
      </c>
      <c r="C35" s="10">
        <f t="shared" si="1"/>
        <v>5.8823529065743944E-9</v>
      </c>
      <c r="D35" s="1">
        <f t="shared" si="2"/>
        <v>0.99999999411764706</v>
      </c>
    </row>
    <row r="36" spans="1:4">
      <c r="A36" s="8">
        <v>9.4</v>
      </c>
      <c r="B36" s="10">
        <f t="shared" si="0"/>
        <v>3.9810717055349621E-10</v>
      </c>
      <c r="C36" s="10">
        <f t="shared" si="1"/>
        <v>2.3418068801247417E-9</v>
      </c>
      <c r="D36" s="1">
        <f t="shared" si="2"/>
        <v>0.99999999765819314</v>
      </c>
    </row>
    <row r="37" spans="1:4">
      <c r="A37" s="8">
        <v>9.8000000000000007</v>
      </c>
      <c r="B37" s="10">
        <f t="shared" si="0"/>
        <v>1.5848931924611098E-10</v>
      </c>
      <c r="C37" s="10">
        <f t="shared" si="1"/>
        <v>9.3229011234325251E-10</v>
      </c>
      <c r="D37" s="1">
        <f t="shared" si="2"/>
        <v>0.99999999906770975</v>
      </c>
    </row>
    <row r="38" spans="1:4">
      <c r="A38" s="8">
        <v>10</v>
      </c>
      <c r="B38" s="10">
        <f t="shared" si="0"/>
        <v>1E-10</v>
      </c>
      <c r="C38" s="10">
        <f t="shared" si="1"/>
        <v>5.882352937716262E-10</v>
      </c>
      <c r="D38" s="1">
        <f t="shared" si="2"/>
        <v>0.99999999941176465</v>
      </c>
    </row>
    <row r="39" spans="1:4">
      <c r="A39" s="8">
        <v>10.199999999999999</v>
      </c>
      <c r="B39" s="10">
        <f t="shared" si="0"/>
        <v>6.3095734448019192E-11</v>
      </c>
      <c r="C39" s="10">
        <f t="shared" si="1"/>
        <v>3.7115137896824191E-10</v>
      </c>
      <c r="D39" s="1">
        <f t="shared" si="2"/>
        <v>0.99999999962884867</v>
      </c>
    </row>
    <row r="40" spans="1:4">
      <c r="A40" s="8">
        <v>10.4</v>
      </c>
      <c r="B40" s="10">
        <f t="shared" si="0"/>
        <v>3.9810717055349579E-11</v>
      </c>
      <c r="C40" s="10">
        <f t="shared" si="1"/>
        <v>2.3418068850603926E-10</v>
      </c>
      <c r="D40" s="1">
        <f t="shared" si="2"/>
        <v>0.99999999976581933</v>
      </c>
    </row>
    <row r="41" spans="1:4">
      <c r="A41" s="8">
        <v>10.6</v>
      </c>
      <c r="B41" s="10">
        <f t="shared" si="0"/>
        <v>2.5118864315095759E-11</v>
      </c>
      <c r="C41" s="10">
        <f t="shared" si="1"/>
        <v>1.4775802536108378E-10</v>
      </c>
      <c r="D41" s="1">
        <f t="shared" si="2"/>
        <v>0.99999999985224208</v>
      </c>
    </row>
    <row r="42" spans="1:4">
      <c r="A42" s="8">
        <v>10.8</v>
      </c>
      <c r="B42" s="10">
        <f t="shared" si="0"/>
        <v>1.5848931924611082E-11</v>
      </c>
      <c r="C42" s="10">
        <f t="shared" si="1"/>
        <v>9.3229011312550002E-11</v>
      </c>
      <c r="D42" s="1">
        <f t="shared" si="2"/>
        <v>0.99999999990677102</v>
      </c>
    </row>
    <row r="43" spans="1:4">
      <c r="A43" s="8">
        <v>11</v>
      </c>
      <c r="B43" s="10">
        <f t="shared" si="0"/>
        <v>9.9999999999999994E-12</v>
      </c>
      <c r="C43" s="10">
        <f t="shared" si="1"/>
        <v>5.8823529408304491E-11</v>
      </c>
      <c r="D43" s="1">
        <f t="shared" si="2"/>
        <v>0.9999999999411765</v>
      </c>
    </row>
    <row r="44" spans="1:4">
      <c r="A44" s="8">
        <v>11.2</v>
      </c>
      <c r="B44" s="10">
        <f t="shared" si="0"/>
        <v>6.3095734448019345E-12</v>
      </c>
      <c r="C44" s="10">
        <f t="shared" si="1"/>
        <v>3.711513790922208E-11</v>
      </c>
      <c r="D44" s="1">
        <f t="shared" si="2"/>
        <v>0.99999999996288491</v>
      </c>
    </row>
    <row r="45" spans="1:4">
      <c r="A45" s="8">
        <v>11.4</v>
      </c>
      <c r="B45" s="10">
        <f t="shared" si="0"/>
        <v>3.9810717055349533E-12</v>
      </c>
      <c r="C45" s="10">
        <f t="shared" si="1"/>
        <v>2.3418068855539554E-11</v>
      </c>
      <c r="D45" s="1">
        <f t="shared" si="2"/>
        <v>0.99999999997658195</v>
      </c>
    </row>
    <row r="46" spans="1:4">
      <c r="A46" s="8">
        <v>11.6</v>
      </c>
      <c r="B46" s="10">
        <f t="shared" si="0"/>
        <v>2.5118864315095726E-12</v>
      </c>
      <c r="C46" s="10">
        <f t="shared" si="1"/>
        <v>1.4775802538073279E-11</v>
      </c>
      <c r="D46" s="1">
        <f t="shared" si="2"/>
        <v>0.99999999998522426</v>
      </c>
    </row>
    <row r="47" spans="1:4">
      <c r="A47" s="8">
        <v>11.8</v>
      </c>
      <c r="B47" s="10">
        <f t="shared" si="0"/>
        <v>1.5848931924611065E-12</v>
      </c>
      <c r="C47" s="10">
        <f t="shared" si="1"/>
        <v>9.3229011320372391E-12</v>
      </c>
      <c r="D47" s="1">
        <f t="shared" si="2"/>
        <v>0.99999999999067701</v>
      </c>
    </row>
    <row r="48" spans="1:4">
      <c r="A48" s="8">
        <v>12</v>
      </c>
      <c r="B48" s="10">
        <f t="shared" si="0"/>
        <v>9.9999999999999998E-13</v>
      </c>
      <c r="C48" s="10">
        <f t="shared" si="1"/>
        <v>5.8823529411418678E-12</v>
      </c>
      <c r="D48" s="1">
        <f t="shared" si="2"/>
        <v>0.99999999999411759</v>
      </c>
    </row>
    <row r="49" spans="1:4">
      <c r="A49" s="8">
        <v>12.2</v>
      </c>
      <c r="B49" s="10">
        <f t="shared" si="0"/>
        <v>6.3095734448019283E-13</v>
      </c>
      <c r="C49" s="10">
        <f t="shared" si="1"/>
        <v>3.7115137910461818E-12</v>
      </c>
      <c r="D49" s="1">
        <f t="shared" si="2"/>
        <v>0.99999999999628841</v>
      </c>
    </row>
    <row r="50" spans="1:4">
      <c r="A50" s="8">
        <v>12.4</v>
      </c>
      <c r="B50" s="10">
        <f t="shared" si="0"/>
        <v>3.9810717055349631E-13</v>
      </c>
      <c r="C50" s="10">
        <f t="shared" si="1"/>
        <v>2.3418068856033176E-12</v>
      </c>
      <c r="D50" s="1">
        <f t="shared" si="2"/>
        <v>0.99999999999765821</v>
      </c>
    </row>
    <row r="51" spans="1:4">
      <c r="A51" s="8">
        <v>12.6</v>
      </c>
      <c r="B51" s="10">
        <f t="shared" si="0"/>
        <v>2.511886431509579E-13</v>
      </c>
      <c r="C51" s="10">
        <f t="shared" si="1"/>
        <v>1.4775802538269808E-12</v>
      </c>
      <c r="D51" s="1">
        <f t="shared" si="2"/>
        <v>0.9999999999985224</v>
      </c>
    </row>
    <row r="52" spans="1:4">
      <c r="A52" s="8">
        <v>12.8</v>
      </c>
      <c r="B52" s="10">
        <f t="shared" si="0"/>
        <v>1.5848931924611046E-13</v>
      </c>
      <c r="C52" s="10">
        <f t="shared" si="1"/>
        <v>9.3229011321154529E-13</v>
      </c>
      <c r="D52" s="1">
        <f t="shared" si="2"/>
        <v>0.99999999999906775</v>
      </c>
    </row>
    <row r="53" spans="1:4">
      <c r="A53" s="8">
        <v>13</v>
      </c>
      <c r="B53" s="10">
        <f t="shared" si="0"/>
        <v>1E-13</v>
      </c>
      <c r="C53" s="10">
        <f t="shared" si="1"/>
        <v>5.8823529411730104E-13</v>
      </c>
      <c r="D53" s="1">
        <f t="shared" si="2"/>
        <v>0.99999999999941169</v>
      </c>
    </row>
    <row r="54" spans="1:4">
      <c r="A54" s="8">
        <v>13.2</v>
      </c>
      <c r="B54" s="10">
        <f t="shared" si="0"/>
        <v>6.3095734448019215E-14</v>
      </c>
      <c r="C54" s="10">
        <f t="shared" si="1"/>
        <v>3.7115137910585761E-13</v>
      </c>
      <c r="D54" s="1">
        <f t="shared" si="2"/>
        <v>0.99999999999962885</v>
      </c>
    </row>
    <row r="55" spans="1:4">
      <c r="A55" s="8">
        <v>13.4</v>
      </c>
      <c r="B55" s="10">
        <f t="shared" si="0"/>
        <v>3.9810717055349592E-14</v>
      </c>
      <c r="C55" s="10">
        <f t="shared" si="1"/>
        <v>2.3418068856082512E-13</v>
      </c>
      <c r="D55" s="1">
        <f t="shared" si="2"/>
        <v>0.99999999999976585</v>
      </c>
    </row>
    <row r="56" spans="1:4">
      <c r="A56" s="8">
        <v>13.6</v>
      </c>
      <c r="B56" s="10">
        <f t="shared" si="0"/>
        <v>2.511886431509576E-14</v>
      </c>
      <c r="C56" s="10">
        <f t="shared" si="1"/>
        <v>1.4775802538289439E-13</v>
      </c>
      <c r="D56" s="1">
        <f t="shared" si="2"/>
        <v>0.99999999999985223</v>
      </c>
    </row>
    <row r="57" spans="1:4">
      <c r="A57" s="8">
        <v>13.8</v>
      </c>
      <c r="B57" s="10">
        <f t="shared" si="0"/>
        <v>1.5848931924611084E-14</v>
      </c>
      <c r="C57" s="10">
        <f t="shared" si="1"/>
        <v>9.3229011321232976E-14</v>
      </c>
      <c r="D57" s="1">
        <f t="shared" si="2"/>
        <v>0.99999999999990674</v>
      </c>
    </row>
    <row r="58" spans="1:4">
      <c r="A58" s="8">
        <v>14</v>
      </c>
      <c r="B58" s="10">
        <f t="shared" si="0"/>
        <v>1E-14</v>
      </c>
      <c r="C58" s="10">
        <f t="shared" si="1"/>
        <v>5.8823529411761245E-14</v>
      </c>
      <c r="D58" s="1">
        <f t="shared" si="2"/>
        <v>0.99999999999994127</v>
      </c>
    </row>
  </sheetData>
  <mergeCells count="1">
    <mergeCell ref="C2:F2"/>
  </mergeCells>
  <pageMargins left="0.7" right="0.7" top="0.75" bottom="0.75" header="0.3" footer="0.3"/>
  <pageSetup paperSize="9" orientation="portrait" horizontalDpi="1200" verticalDpi="12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59"/>
  <sheetViews>
    <sheetView tabSelected="1" workbookViewId="0">
      <selection activeCell="O11" sqref="O11"/>
    </sheetView>
  </sheetViews>
  <sheetFormatPr baseColWidth="10" defaultRowHeight="15"/>
  <cols>
    <col min="1" max="1" width="4.5703125" bestFit="1" customWidth="1"/>
    <col min="2" max="2" width="9.28515625" customWidth="1"/>
    <col min="3" max="3" width="2.5703125" customWidth="1"/>
    <col min="4" max="6" width="8.28515625" bestFit="1" customWidth="1"/>
    <col min="8" max="8" width="12" bestFit="1" customWidth="1"/>
  </cols>
  <sheetData>
    <row r="1" spans="1:14">
      <c r="A1" s="39" t="s">
        <v>40</v>
      </c>
      <c r="B1" s="40"/>
      <c r="C1" s="40"/>
      <c r="D1" s="40"/>
      <c r="E1" s="40"/>
      <c r="F1" s="40"/>
      <c r="G1" s="40"/>
      <c r="H1" s="40"/>
      <c r="I1" s="40"/>
      <c r="J1" s="40"/>
      <c r="K1" s="40"/>
      <c r="L1" s="40"/>
      <c r="M1" s="40"/>
      <c r="N1" s="40"/>
    </row>
    <row r="2" spans="1:14" ht="31.5">
      <c r="A2" t="s">
        <v>41</v>
      </c>
      <c r="D2" s="66" t="s">
        <v>39</v>
      </c>
      <c r="E2" s="66"/>
      <c r="F2" s="66"/>
      <c r="G2" s="66"/>
      <c r="H2" s="42" t="s">
        <v>14</v>
      </c>
      <c r="I2" s="42" t="s">
        <v>16</v>
      </c>
      <c r="J2" s="23"/>
    </row>
    <row r="3" spans="1:14" ht="21">
      <c r="A3" s="7" t="s">
        <v>0</v>
      </c>
      <c r="B3" s="7" t="s">
        <v>8</v>
      </c>
      <c r="C3" s="4"/>
      <c r="D3" s="6" t="s">
        <v>1</v>
      </c>
      <c r="E3" s="6" t="s">
        <v>2</v>
      </c>
      <c r="F3" s="6" t="s">
        <v>3</v>
      </c>
      <c r="H3" s="25">
        <v>5.6000000000000001E-2</v>
      </c>
      <c r="I3" s="25">
        <v>5.4200000000000003E-5</v>
      </c>
      <c r="J3" s="50" t="s">
        <v>61</v>
      </c>
    </row>
    <row r="4" spans="1:14">
      <c r="A4" s="8">
        <v>0</v>
      </c>
      <c r="B4" s="2">
        <f>POWER(10,-A4)</f>
        <v>1</v>
      </c>
      <c r="D4" s="11">
        <f>POWER(B4,2)/((POWER(B4,2))+B4*$H$3+$H$3*$I$3)</f>
        <v>0.94696697515704253</v>
      </c>
      <c r="E4" s="11">
        <f>(B4*$H$3)/((POWER(B4,2))+B4*$H$3+$H$3*$I$3)</f>
        <v>5.3030150608794388E-2</v>
      </c>
      <c r="F4" s="11">
        <f>($H$3*$I$3)/((POWER(B4,2))+B4*$H$3+$H$3*$I$3)</f>
        <v>2.8742341629966558E-6</v>
      </c>
    </row>
    <row r="5" spans="1:14">
      <c r="A5" s="8">
        <v>0.2</v>
      </c>
      <c r="B5" s="2">
        <f t="shared" ref="B5:B59" si="0">POWER(10,-A5)</f>
        <v>0.63095734448019325</v>
      </c>
      <c r="D5" s="11">
        <f t="shared" ref="D5:D59" si="1">POWER(B5,2)/((POWER(B5,2))+B5*$H$3+$H$3*$I$3)</f>
        <v>0.91847467860575793</v>
      </c>
      <c r="E5" s="11">
        <f t="shared" ref="E5:E59" si="2">(B5*$H$3)/((POWER(B5,2))+B5*$H$3+$H$3*$I$3)</f>
        <v>8.1518318871929785E-2</v>
      </c>
      <c r="F5" s="11">
        <f t="shared" ref="F5:F59" si="3">($H$3*$I$3)/((POWER(B5,2))+B5*$H$3+$H$3*$I$3)</f>
        <v>7.0025223123419751E-6</v>
      </c>
    </row>
    <row r="6" spans="1:14">
      <c r="A6" s="8">
        <v>0.4</v>
      </c>
      <c r="B6" s="2">
        <f t="shared" si="0"/>
        <v>0.3981071705534972</v>
      </c>
      <c r="D6" s="11">
        <f t="shared" si="1"/>
        <v>0.87666637436205297</v>
      </c>
      <c r="E6" s="11">
        <f t="shared" si="2"/>
        <v>0.12331683676036138</v>
      </c>
      <c r="F6" s="11">
        <f t="shared" si="3"/>
        <v>1.6788877585698822E-5</v>
      </c>
    </row>
    <row r="7" spans="1:14">
      <c r="A7" s="8">
        <v>0.6</v>
      </c>
      <c r="B7" s="2">
        <f t="shared" si="0"/>
        <v>0.25118864315095801</v>
      </c>
      <c r="D7" s="11">
        <f t="shared" si="1"/>
        <v>0.81766943071055087</v>
      </c>
      <c r="E7" s="11">
        <f t="shared" si="2"/>
        <v>0.18229123556462912</v>
      </c>
      <c r="F7" s="11">
        <f>($H$3*$I$3)/((POWER(B7,2))+B7*$H$3+$H$3*$I$3)</f>
        <v>3.9333724819975867E-5</v>
      </c>
    </row>
    <row r="8" spans="1:14">
      <c r="A8" s="8">
        <v>0.8</v>
      </c>
      <c r="B8" s="2">
        <f t="shared" si="0"/>
        <v>0.15848931924611132</v>
      </c>
      <c r="D8" s="11">
        <f t="shared" si="1"/>
        <v>0.73884876993083481</v>
      </c>
      <c r="E8" s="11">
        <f t="shared" si="2"/>
        <v>0.2610619523948895</v>
      </c>
      <c r="F8" s="11">
        <f t="shared" si="3"/>
        <v>8.9277674275518618E-5</v>
      </c>
    </row>
    <row r="9" spans="1:14">
      <c r="A9" s="8">
        <v>1</v>
      </c>
      <c r="B9" s="2">
        <f t="shared" si="0"/>
        <v>0.1</v>
      </c>
      <c r="D9" s="11">
        <f t="shared" si="1"/>
        <v>0.64090094470850134</v>
      </c>
      <c r="E9" s="11">
        <f t="shared" si="2"/>
        <v>0.35890452903676073</v>
      </c>
      <c r="F9" s="11">
        <f t="shared" si="3"/>
        <v>1.9452625473792432E-4</v>
      </c>
    </row>
    <row r="10" spans="1:14">
      <c r="A10" s="8">
        <v>1.2</v>
      </c>
      <c r="B10" s="10">
        <f t="shared" si="0"/>
        <v>6.3095734448019317E-2</v>
      </c>
      <c r="D10" s="11">
        <f t="shared" si="1"/>
        <v>0.52957614015768328</v>
      </c>
      <c r="E10" s="11">
        <f t="shared" si="2"/>
        <v>0.47002010687841711</v>
      </c>
      <c r="F10" s="11">
        <f t="shared" si="3"/>
        <v>4.03752963899605E-4</v>
      </c>
    </row>
    <row r="11" spans="1:14">
      <c r="A11" s="8">
        <v>1.4</v>
      </c>
      <c r="B11" s="10">
        <f t="shared" si="0"/>
        <v>3.9810717055349727E-2</v>
      </c>
      <c r="D11" s="11">
        <f t="shared" si="1"/>
        <v>0.41518385769385036</v>
      </c>
      <c r="E11" s="11">
        <f t="shared" si="2"/>
        <v>0.58402103128487282</v>
      </c>
      <c r="F11" s="11">
        <f t="shared" si="3"/>
        <v>7.9511102127678148E-4</v>
      </c>
    </row>
    <row r="12" spans="1:14">
      <c r="A12" s="8">
        <v>1.6</v>
      </c>
      <c r="B12" s="10">
        <f t="shared" si="0"/>
        <v>2.511886431509578E-2</v>
      </c>
      <c r="D12" s="11">
        <f t="shared" si="1"/>
        <v>0.30919445781115312</v>
      </c>
      <c r="E12" s="11">
        <f t="shared" si="2"/>
        <v>0.68931817220011726</v>
      </c>
      <c r="F12" s="11">
        <f t="shared" si="3"/>
        <v>1.4873699887296794E-3</v>
      </c>
    </row>
    <row r="13" spans="1:14">
      <c r="A13" s="8">
        <v>1.8</v>
      </c>
      <c r="B13" s="10">
        <f t="shared" si="0"/>
        <v>1.5848931924611124E-2</v>
      </c>
      <c r="D13" s="11">
        <f t="shared" si="1"/>
        <v>0.22000048726928059</v>
      </c>
      <c r="E13" s="11">
        <f t="shared" si="2"/>
        <v>0.77734117009793391</v>
      </c>
      <c r="F13" s="11">
        <f t="shared" si="3"/>
        <v>2.6583426327854449E-3</v>
      </c>
    </row>
    <row r="14" spans="1:14">
      <c r="A14" s="8">
        <v>2</v>
      </c>
      <c r="B14" s="10">
        <f t="shared" si="0"/>
        <v>0.01</v>
      </c>
      <c r="D14" s="11">
        <f t="shared" si="1"/>
        <v>0.15082155517535115</v>
      </c>
      <c r="E14" s="11">
        <f t="shared" si="2"/>
        <v>0.84460070898196649</v>
      </c>
      <c r="F14" s="11">
        <f t="shared" si="3"/>
        <v>4.5777358426822585E-3</v>
      </c>
    </row>
    <row r="15" spans="1:14">
      <c r="A15" s="8">
        <v>2.2000000000000002</v>
      </c>
      <c r="B15" s="10">
        <f t="shared" si="0"/>
        <v>6.3095734448019251E-3</v>
      </c>
      <c r="D15" s="11">
        <f t="shared" si="1"/>
        <v>0.10048592324831405</v>
      </c>
      <c r="E15" s="11">
        <f t="shared" si="2"/>
        <v>0.89185295188876923</v>
      </c>
      <c r="F15" s="11">
        <f t="shared" si="3"/>
        <v>7.6611248629167468E-3</v>
      </c>
    </row>
    <row r="16" spans="1:14">
      <c r="A16" s="8">
        <v>2.4</v>
      </c>
      <c r="B16" s="10">
        <f t="shared" si="0"/>
        <v>3.9810717055349717E-3</v>
      </c>
      <c r="D16" s="11">
        <f t="shared" si="1"/>
        <v>6.5539079090103605E-2</v>
      </c>
      <c r="E16" s="11">
        <f t="shared" si="2"/>
        <v>0.92190965160036131</v>
      </c>
      <c r="F16" s="11">
        <f t="shared" si="3"/>
        <v>1.2551269309535085E-2</v>
      </c>
    </row>
    <row r="17" spans="1:13">
      <c r="A17" s="8">
        <v>2.6</v>
      </c>
      <c r="B17" s="10">
        <f t="shared" si="0"/>
        <v>2.5118864315095777E-3</v>
      </c>
      <c r="D17" s="11">
        <f t="shared" si="1"/>
        <v>4.2060902926602847E-2</v>
      </c>
      <c r="E17" s="11">
        <f t="shared" si="2"/>
        <v>0.9377058350819707</v>
      </c>
      <c r="F17" s="11">
        <f t="shared" si="3"/>
        <v>2.0233261991426551E-2</v>
      </c>
    </row>
    <row r="18" spans="1:13">
      <c r="A18" s="8">
        <v>2.8</v>
      </c>
      <c r="B18" s="10">
        <f t="shared" si="0"/>
        <v>1.5848931924611134E-3</v>
      </c>
      <c r="D18" s="11">
        <f t="shared" si="1"/>
        <v>2.6636871603292794E-2</v>
      </c>
      <c r="E18" s="11">
        <f t="shared" si="2"/>
        <v>0.94117686723611538</v>
      </c>
      <c r="F18" s="11">
        <f t="shared" si="3"/>
        <v>3.2186261160591784E-2</v>
      </c>
    </row>
    <row r="19" spans="1:13">
      <c r="A19" s="8">
        <v>3</v>
      </c>
      <c r="B19" s="10">
        <f t="shared" si="0"/>
        <v>1E-3</v>
      </c>
      <c r="D19" s="11">
        <f t="shared" si="1"/>
        <v>1.6656894621821863E-2</v>
      </c>
      <c r="E19" s="11">
        <f t="shared" si="2"/>
        <v>0.93278609882202446</v>
      </c>
      <c r="F19" s="11">
        <f t="shared" si="3"/>
        <v>5.0557006556153729E-2</v>
      </c>
    </row>
    <row r="20" spans="1:13">
      <c r="A20" s="8">
        <v>3.2</v>
      </c>
      <c r="B20" s="10">
        <f t="shared" si="0"/>
        <v>6.3095734448019244E-4</v>
      </c>
      <c r="D20" s="11">
        <f t="shared" si="1"/>
        <v>1.0269249823130372E-2</v>
      </c>
      <c r="E20" s="11">
        <f t="shared" si="2"/>
        <v>0.91143719163626324</v>
      </c>
      <c r="F20" s="11">
        <f t="shared" si="3"/>
        <v>7.8293558540606337E-2</v>
      </c>
    </row>
    <row r="21" spans="1:13">
      <c r="A21" s="8">
        <v>3.4</v>
      </c>
      <c r="B21" s="10">
        <f t="shared" si="0"/>
        <v>3.9810717055349708E-4</v>
      </c>
      <c r="D21" s="11">
        <f t="shared" si="1"/>
        <v>6.2182690481056803E-3</v>
      </c>
      <c r="E21" s="11">
        <f t="shared" si="2"/>
        <v>0.87469679636710873</v>
      </c>
      <c r="F21" s="11">
        <f t="shared" si="3"/>
        <v>0.11908493458478563</v>
      </c>
    </row>
    <row r="22" spans="1:13">
      <c r="A22" s="8">
        <v>3.8</v>
      </c>
      <c r="B22" s="10">
        <f t="shared" si="0"/>
        <v>1.584893192461112E-4</v>
      </c>
      <c r="D22" s="11">
        <f t="shared" si="1"/>
        <v>2.1045117306156E-3</v>
      </c>
      <c r="E22" s="11">
        <f t="shared" si="2"/>
        <v>0.74359999446691616</v>
      </c>
      <c r="F22" s="11">
        <f t="shared" si="3"/>
        <v>0.25429549380246808</v>
      </c>
      <c r="H22" t="s">
        <v>51</v>
      </c>
    </row>
    <row r="23" spans="1:13" ht="18.75">
      <c r="A23" s="8">
        <v>4</v>
      </c>
      <c r="B23" s="10">
        <f t="shared" ref="B23" si="4">POWER(10,-A23)</f>
        <v>1E-4</v>
      </c>
      <c r="D23" s="37">
        <f t="shared" si="1"/>
        <v>1.1567112386063943E-3</v>
      </c>
      <c r="E23" s="37">
        <f t="shared" si="2"/>
        <v>0.64775829361958093</v>
      </c>
      <c r="F23" s="37">
        <f t="shared" ref="F23" si="5">($H$3*$I$3)/((POWER(B23,2))+B23*$H$3+$H$3*$I$3)</f>
        <v>0.35108499514181285</v>
      </c>
      <c r="H23" s="31"/>
      <c r="I23" s="15" t="s">
        <v>17</v>
      </c>
      <c r="J23" s="15" t="s">
        <v>29</v>
      </c>
      <c r="K23" s="15" t="s">
        <v>28</v>
      </c>
      <c r="L23" s="62" t="s">
        <v>65</v>
      </c>
    </row>
    <row r="24" spans="1:13">
      <c r="A24" s="8">
        <v>4.2</v>
      </c>
      <c r="B24" s="10">
        <f>POWER(10,-A24)</f>
        <v>6.3095734448019279E-5</v>
      </c>
      <c r="C24" s="4"/>
      <c r="D24" s="11">
        <f t="shared" si="1"/>
        <v>6.0571261224517633E-4</v>
      </c>
      <c r="E24" s="11">
        <f t="shared" si="2"/>
        <v>0.53759428561172251</v>
      </c>
      <c r="F24" s="11">
        <f>($H$3*$I$3)/((POWER(B24,2))+B24*$H$3+$H$3*$I$3)</f>
        <v>0.46180000177603225</v>
      </c>
      <c r="H24" s="31"/>
      <c r="I24" s="22">
        <f>0.0033*K24</f>
        <v>8.1146421052631566E-8</v>
      </c>
      <c r="J24" s="22">
        <f>1.85*K24</f>
        <v>4.5491175438596487E-5</v>
      </c>
      <c r="K24" s="22">
        <f>H28/2.85</f>
        <v>2.4589824561403505E-5</v>
      </c>
    </row>
    <row r="25" spans="1:13">
      <c r="A25" s="8">
        <v>4.5999999999999996</v>
      </c>
      <c r="B25" s="10">
        <f t="shared" si="0"/>
        <v>2.5118864315095791E-5</v>
      </c>
      <c r="D25" s="11">
        <f t="shared" si="1"/>
        <v>1.4202794369316181E-4</v>
      </c>
      <c r="E25" s="11">
        <f t="shared" si="2"/>
        <v>0.31663711969801012</v>
      </c>
      <c r="F25" s="11">
        <f t="shared" si="3"/>
        <v>0.68322085235829666</v>
      </c>
      <c r="H25" s="31"/>
      <c r="I25" s="31"/>
      <c r="J25" s="31"/>
      <c r="K25" s="31"/>
    </row>
    <row r="26" spans="1:13">
      <c r="A26" s="8">
        <v>5</v>
      </c>
      <c r="B26" s="10">
        <f t="shared" si="0"/>
        <v>1.0000000000000001E-5</v>
      </c>
      <c r="D26" s="11">
        <f t="shared" si="1"/>
        <v>2.7814090618307239E-5</v>
      </c>
      <c r="E26" s="11">
        <f t="shared" si="2"/>
        <v>0.15575890746252052</v>
      </c>
      <c r="F26" s="11">
        <f t="shared" si="3"/>
        <v>0.84421327844686123</v>
      </c>
      <c r="H26" s="31" t="s">
        <v>52</v>
      </c>
      <c r="I26" s="31"/>
      <c r="J26" s="31"/>
      <c r="K26" s="31"/>
    </row>
    <row r="27" spans="1:13" ht="18">
      <c r="A27" s="8">
        <v>5.4</v>
      </c>
      <c r="B27" s="10">
        <f t="shared" si="0"/>
        <v>3.9810717055349657E-6</v>
      </c>
      <c r="D27" s="11">
        <f t="shared" si="1"/>
        <v>4.8643872742797646E-6</v>
      </c>
      <c r="E27" s="11">
        <f t="shared" si="2"/>
        <v>6.8425214994478886E-2</v>
      </c>
      <c r="F27" s="11">
        <f t="shared" si="3"/>
        <v>0.93156992061824673</v>
      </c>
      <c r="H27" s="15" t="s">
        <v>9</v>
      </c>
      <c r="I27" s="15" t="s">
        <v>17</v>
      </c>
      <c r="J27" s="15" t="s">
        <v>29</v>
      </c>
      <c r="K27" s="15" t="s">
        <v>28</v>
      </c>
      <c r="L27" s="4"/>
    </row>
    <row r="28" spans="1:13">
      <c r="A28" s="8">
        <v>5.8</v>
      </c>
      <c r="B28" s="10">
        <f t="shared" si="0"/>
        <v>1.5848931924611111E-6</v>
      </c>
      <c r="D28" s="11">
        <f t="shared" si="1"/>
        <v>8.0407214596403639E-7</v>
      </c>
      <c r="E28" s="11">
        <f t="shared" si="2"/>
        <v>2.8410772655325732E-2</v>
      </c>
      <c r="F28" s="11">
        <f t="shared" si="3"/>
        <v>0.97158842327252826</v>
      </c>
      <c r="H28" s="32">
        <f>I28+J28+K28</f>
        <v>7.0080999999999995E-5</v>
      </c>
      <c r="I28" s="25">
        <v>8.0999999999999997E-8</v>
      </c>
      <c r="J28" s="25">
        <v>4.5439999999999999E-5</v>
      </c>
      <c r="K28" s="25">
        <v>2.4559999999999999E-5</v>
      </c>
      <c r="L28" s="28" t="s">
        <v>53</v>
      </c>
    </row>
    <row r="29" spans="1:13">
      <c r="A29" s="8">
        <v>6.2</v>
      </c>
      <c r="B29" s="10">
        <f t="shared" si="0"/>
        <v>6.3095734448019254E-7</v>
      </c>
      <c r="D29" s="11">
        <f t="shared" si="1"/>
        <v>1.2965405018638439E-7</v>
      </c>
      <c r="E29" s="11">
        <f t="shared" si="2"/>
        <v>1.1507318004863095E-2</v>
      </c>
      <c r="F29" s="11">
        <f t="shared" si="3"/>
        <v>0.98849255234108668</v>
      </c>
      <c r="H29" s="33"/>
      <c r="I29" s="22">
        <f>$H$28*I34</f>
        <v>8.1063480312774721E-8</v>
      </c>
      <c r="J29" s="22">
        <f>$H$28*J34</f>
        <v>4.539554897515385E-5</v>
      </c>
      <c r="K29" s="22">
        <f>$H$28*K34</f>
        <v>2.4604387544533398E-5</v>
      </c>
      <c r="L29" t="s">
        <v>70</v>
      </c>
    </row>
    <row r="30" spans="1:13">
      <c r="A30" s="8">
        <v>6.6</v>
      </c>
      <c r="B30" s="10">
        <f t="shared" si="0"/>
        <v>2.511886431509578E-7</v>
      </c>
      <c r="D30" s="11">
        <f t="shared" si="1"/>
        <v>2.0692101466959652E-8</v>
      </c>
      <c r="E30" s="11">
        <f t="shared" si="2"/>
        <v>4.613097421977623E-3</v>
      </c>
      <c r="F30" s="11">
        <f t="shared" si="3"/>
        <v>0.99538688188592095</v>
      </c>
      <c r="H30" s="21"/>
      <c r="I30" s="21">
        <f>(I29-I28)/I29*100</f>
        <v>7.8309384854674202E-2</v>
      </c>
      <c r="J30" s="30">
        <f>(J29-J28)/J29*100</f>
        <v>-9.7919346388954068E-2</v>
      </c>
      <c r="K30" s="30">
        <f>(K29-K28)/K29*100</f>
        <v>0.18040499668223278</v>
      </c>
      <c r="L30" s="28" t="s">
        <v>72</v>
      </c>
    </row>
    <row r="31" spans="1:13">
      <c r="A31" s="8">
        <v>7</v>
      </c>
      <c r="B31" s="10">
        <f t="shared" si="0"/>
        <v>9.9999999999999995E-8</v>
      </c>
      <c r="D31" s="11">
        <f t="shared" si="1"/>
        <v>3.2886082501690068E-9</v>
      </c>
      <c r="E31" s="11">
        <f t="shared" si="2"/>
        <v>1.841620620094644E-3</v>
      </c>
      <c r="F31" s="11">
        <f t="shared" si="3"/>
        <v>0.99815837609129721</v>
      </c>
      <c r="H31" s="34" t="s">
        <v>49</v>
      </c>
      <c r="I31" s="35"/>
      <c r="J31" s="35"/>
      <c r="K31" s="35"/>
      <c r="L31" s="36"/>
      <c r="M31" s="36"/>
    </row>
    <row r="32" spans="1:13">
      <c r="A32" s="8">
        <v>7.4</v>
      </c>
      <c r="B32" s="10">
        <f t="shared" si="0"/>
        <v>3.981071705534957E-8</v>
      </c>
      <c r="D32" s="11">
        <f t="shared" si="1"/>
        <v>5.2178766411926943E-10</v>
      </c>
      <c r="E32" s="11">
        <f t="shared" si="2"/>
        <v>7.3397595803295483E-4</v>
      </c>
      <c r="F32" s="11">
        <f t="shared" si="3"/>
        <v>0.99926602352017935</v>
      </c>
      <c r="H32" s="5"/>
      <c r="I32" s="57" t="s">
        <v>35</v>
      </c>
      <c r="J32" s="5"/>
      <c r="K32" s="5"/>
    </row>
    <row r="33" spans="1:12" ht="21">
      <c r="A33" s="8">
        <v>7.8</v>
      </c>
      <c r="B33" s="10">
        <f t="shared" si="0"/>
        <v>1.5848931924611133E-8</v>
      </c>
      <c r="D33" s="11">
        <f t="shared" si="1"/>
        <v>8.273432165748433E-11</v>
      </c>
      <c r="E33" s="11">
        <f t="shared" si="2"/>
        <v>2.9233023618610815E-4</v>
      </c>
      <c r="F33" s="11">
        <f t="shared" si="3"/>
        <v>0.9997076696810796</v>
      </c>
      <c r="H33" s="5"/>
      <c r="I33" s="20" t="s">
        <v>13</v>
      </c>
      <c r="J33" s="19" t="s">
        <v>12</v>
      </c>
      <c r="K33" s="20" t="s">
        <v>11</v>
      </c>
    </row>
    <row r="34" spans="1:12">
      <c r="A34" s="8">
        <v>8.1999999999999993</v>
      </c>
      <c r="B34" s="10">
        <f t="shared" si="0"/>
        <v>6.3095734448019329E-9</v>
      </c>
      <c r="D34" s="11">
        <f t="shared" si="1"/>
        <v>1.3114813889518441E-11</v>
      </c>
      <c r="E34" s="11">
        <f t="shared" si="2"/>
        <v>1.163992438217965E-4</v>
      </c>
      <c r="F34" s="11">
        <f t="shared" si="3"/>
        <v>0.99988360074306337</v>
      </c>
      <c r="H34" s="5"/>
      <c r="I34" s="46">
        <v>1.1567112386063943E-3</v>
      </c>
      <c r="J34" s="46">
        <v>0.64775829361958093</v>
      </c>
      <c r="K34" s="47">
        <v>0.35108499514181302</v>
      </c>
      <c r="L34" t="s">
        <v>54</v>
      </c>
    </row>
    <row r="35" spans="1:12">
      <c r="A35" s="8">
        <v>8.6</v>
      </c>
      <c r="B35" s="10">
        <f t="shared" si="0"/>
        <v>2.5118864315095812E-9</v>
      </c>
      <c r="D35" s="11">
        <f t="shared" si="1"/>
        <v>2.0787035591137213E-12</v>
      </c>
      <c r="E35" s="11">
        <f t="shared" si="2"/>
        <v>4.6342620370941871E-5</v>
      </c>
      <c r="F35" s="11">
        <f t="shared" si="3"/>
        <v>0.99995365737755038</v>
      </c>
      <c r="H35" s="5"/>
      <c r="I35" s="22">
        <f>I28/H28</f>
        <v>1.1558054251508969E-3</v>
      </c>
      <c r="J35" s="22">
        <f>J28/H28</f>
        <v>0.64839257430687347</v>
      </c>
      <c r="K35" s="21">
        <f>K28/H28</f>
        <v>0.35045162026797561</v>
      </c>
      <c r="L35" t="s">
        <v>73</v>
      </c>
    </row>
    <row r="36" spans="1:12">
      <c r="A36" s="8">
        <v>9</v>
      </c>
      <c r="B36" s="10">
        <f t="shared" si="0"/>
        <v>1.0000000000000001E-9</v>
      </c>
      <c r="D36" s="11">
        <f t="shared" si="1"/>
        <v>3.2946150176448722E-13</v>
      </c>
      <c r="E36" s="11">
        <f t="shared" si="2"/>
        <v>1.8449844098811287E-5</v>
      </c>
      <c r="F36" s="11">
        <f t="shared" si="3"/>
        <v>0.99998155015557166</v>
      </c>
      <c r="H36" s="5"/>
      <c r="I36" s="30">
        <f>(I35-I34)/I35*100</f>
        <v>-7.8370756511996251E-2</v>
      </c>
      <c r="J36" s="30">
        <f>(J35-J34)/J35*100</f>
        <v>9.7823558200151234E-2</v>
      </c>
      <c r="K36" s="30">
        <f>(K35-K34)/K35*100</f>
        <v>-0.18073104451709943</v>
      </c>
      <c r="L36" t="s">
        <v>47</v>
      </c>
    </row>
    <row r="37" spans="1:12">
      <c r="A37" s="8">
        <v>9.4</v>
      </c>
      <c r="B37" s="10">
        <f t="shared" si="0"/>
        <v>3.9810717055349621E-10</v>
      </c>
      <c r="D37" s="11">
        <f t="shared" si="1"/>
        <v>5.2216708990086653E-14</v>
      </c>
      <c r="E37" s="11">
        <f t="shared" si="2"/>
        <v>7.345096797375867E-6</v>
      </c>
      <c r="F37" s="11">
        <f t="shared" si="3"/>
        <v>0.99999265490315037</v>
      </c>
    </row>
    <row r="38" spans="1:12">
      <c r="A38" s="8">
        <v>9.8000000000000007</v>
      </c>
      <c r="B38" s="10">
        <f t="shared" si="0"/>
        <v>1.5848931924611098E-10</v>
      </c>
      <c r="D38" s="11">
        <f t="shared" si="1"/>
        <v>8.2758272482217899E-15</v>
      </c>
      <c r="E38" s="11">
        <f t="shared" si="2"/>
        <v>2.9241486309923208E-6</v>
      </c>
      <c r="F38" s="11">
        <f t="shared" si="3"/>
        <v>0.99999707585136077</v>
      </c>
    </row>
    <row r="39" spans="1:12">
      <c r="A39" s="8">
        <v>10</v>
      </c>
      <c r="B39" s="10">
        <f t="shared" si="0"/>
        <v>1E-10</v>
      </c>
      <c r="D39" s="11">
        <f t="shared" si="1"/>
        <v>3.294669725174455E-15</v>
      </c>
      <c r="E39" s="11">
        <f t="shared" si="2"/>
        <v>1.8450150460976947E-6</v>
      </c>
      <c r="F39" s="11">
        <f t="shared" si="3"/>
        <v>0.99999815498495059</v>
      </c>
    </row>
    <row r="40" spans="1:12">
      <c r="A40" s="8">
        <v>10.199999999999999</v>
      </c>
      <c r="B40" s="10">
        <f t="shared" si="0"/>
        <v>6.3095734448019192E-11</v>
      </c>
      <c r="D40" s="11">
        <f t="shared" si="1"/>
        <v>1.3116325352739638E-15</v>
      </c>
      <c r="E40" s="11">
        <f t="shared" si="2"/>
        <v>1.1641265866530837E-6</v>
      </c>
      <c r="F40" s="11">
        <f t="shared" si="3"/>
        <v>0.9999988358734121</v>
      </c>
    </row>
    <row r="41" spans="1:12">
      <c r="A41" s="8">
        <v>10.4</v>
      </c>
      <c r="B41" s="10">
        <f t="shared" si="0"/>
        <v>3.9810717055349579E-11</v>
      </c>
      <c r="D41" s="11">
        <f t="shared" si="1"/>
        <v>5.2217054175474897E-16</v>
      </c>
      <c r="E41" s="11">
        <f t="shared" si="2"/>
        <v>7.3451453530994875E-7</v>
      </c>
      <c r="F41" s="11">
        <f t="shared" si="3"/>
        <v>0.99999926548546425</v>
      </c>
    </row>
    <row r="42" spans="1:12">
      <c r="A42" s="8">
        <v>10.6</v>
      </c>
      <c r="B42" s="10">
        <f t="shared" si="0"/>
        <v>2.5118864315095759E-11</v>
      </c>
      <c r="D42" s="11">
        <f t="shared" si="1"/>
        <v>2.0787989327379027E-16</v>
      </c>
      <c r="E42" s="11">
        <f t="shared" si="2"/>
        <v>4.6344746630667395E-7</v>
      </c>
      <c r="F42" s="11">
        <f t="shared" si="3"/>
        <v>0.99999953655253337</v>
      </c>
    </row>
    <row r="43" spans="1:12">
      <c r="A43" s="8">
        <v>10.8</v>
      </c>
      <c r="B43" s="10">
        <f t="shared" si="0"/>
        <v>1.5848931924611082E-11</v>
      </c>
      <c r="D43" s="11">
        <f t="shared" si="1"/>
        <v>8.2758490280531856E-17</v>
      </c>
      <c r="E43" s="11">
        <f t="shared" si="2"/>
        <v>2.9241563265932886E-7</v>
      </c>
      <c r="F43" s="11">
        <f t="shared" si="3"/>
        <v>0.99999970758436729</v>
      </c>
    </row>
    <row r="44" spans="1:12">
      <c r="A44" s="8">
        <v>11</v>
      </c>
      <c r="B44" s="10">
        <f t="shared" si="0"/>
        <v>9.9999999999999994E-12</v>
      </c>
      <c r="D44" s="11">
        <f t="shared" si="1"/>
        <v>3.2946751960272435E-17</v>
      </c>
      <c r="E44" s="11">
        <f t="shared" si="2"/>
        <v>1.8450181097752562E-7</v>
      </c>
      <c r="F44" s="11">
        <f t="shared" si="3"/>
        <v>0.99999981549818906</v>
      </c>
    </row>
    <row r="45" spans="1:12">
      <c r="A45" s="8">
        <v>11.2</v>
      </c>
      <c r="B45" s="10">
        <f t="shared" si="0"/>
        <v>6.3095734448019345E-12</v>
      </c>
      <c r="D45" s="11">
        <f t="shared" si="1"/>
        <v>1.3116339094910872E-17</v>
      </c>
      <c r="E45" s="11">
        <f t="shared" si="2"/>
        <v>1.1641278063260048E-7</v>
      </c>
      <c r="F45" s="11">
        <f t="shared" si="3"/>
        <v>0.99999988358721947</v>
      </c>
    </row>
    <row r="46" spans="1:12">
      <c r="A46" s="8">
        <v>11.4</v>
      </c>
      <c r="B46" s="10">
        <f t="shared" si="0"/>
        <v>3.9810717055349533E-12</v>
      </c>
      <c r="D46" s="11">
        <f t="shared" si="1"/>
        <v>5.2217088694264379E-18</v>
      </c>
      <c r="E46" s="11">
        <f t="shared" si="2"/>
        <v>7.3451502087071144E-8</v>
      </c>
      <c r="F46" s="11">
        <f t="shared" si="3"/>
        <v>0.99999992654849779</v>
      </c>
    </row>
    <row r="47" spans="1:12">
      <c r="A47" s="8">
        <v>11.6</v>
      </c>
      <c r="B47" s="10">
        <f t="shared" si="0"/>
        <v>2.5118864315095726E-12</v>
      </c>
      <c r="D47" s="11">
        <f t="shared" si="1"/>
        <v>2.078799799810948E-18</v>
      </c>
      <c r="E47" s="11">
        <f t="shared" si="2"/>
        <v>4.6344765961195271E-8</v>
      </c>
      <c r="F47" s="11">
        <f t="shared" si="3"/>
        <v>0.99999995365523409</v>
      </c>
    </row>
    <row r="48" spans="1:12">
      <c r="A48" s="8">
        <v>11.8</v>
      </c>
      <c r="B48" s="10">
        <f t="shared" si="0"/>
        <v>1.5848931924611065E-12</v>
      </c>
      <c r="D48" s="11">
        <f t="shared" si="1"/>
        <v>8.2758512060426084E-19</v>
      </c>
      <c r="E48" s="11">
        <f t="shared" si="2"/>
        <v>2.9241570961556083E-8</v>
      </c>
      <c r="F48" s="11">
        <f t="shared" si="3"/>
        <v>0.99999997075842906</v>
      </c>
    </row>
    <row r="49" spans="1:6">
      <c r="A49" s="8">
        <v>12</v>
      </c>
      <c r="B49" s="10">
        <f t="shared" si="0"/>
        <v>9.9999999999999998E-13</v>
      </c>
      <c r="D49" s="11">
        <f t="shared" si="1"/>
        <v>3.2946757431135203E-19</v>
      </c>
      <c r="E49" s="11">
        <f t="shared" si="2"/>
        <v>1.8450184161435714E-8</v>
      </c>
      <c r="F49" s="11">
        <f t="shared" si="3"/>
        <v>0.99999998154981573</v>
      </c>
    </row>
    <row r="50" spans="1:6">
      <c r="A50" s="8">
        <v>12.2</v>
      </c>
      <c r="B50" s="10">
        <f t="shared" si="0"/>
        <v>6.3095734448019283E-13</v>
      </c>
      <c r="D50" s="11">
        <f t="shared" si="1"/>
        <v>1.3116340469129545E-19</v>
      </c>
      <c r="E50" s="11">
        <f t="shared" si="2"/>
        <v>1.1641279282934357E-8</v>
      </c>
      <c r="F50" s="11">
        <f t="shared" si="3"/>
        <v>0.99999998835872073</v>
      </c>
    </row>
    <row r="51" spans="1:6">
      <c r="A51" s="8">
        <v>12.4</v>
      </c>
      <c r="B51" s="10">
        <f t="shared" si="0"/>
        <v>3.9810717055349631E-13</v>
      </c>
      <c r="D51" s="11">
        <f t="shared" si="1"/>
        <v>5.2217092146146109E-20</v>
      </c>
      <c r="E51" s="11">
        <f t="shared" si="2"/>
        <v>7.3451506942682495E-9</v>
      </c>
      <c r="F51" s="11">
        <f t="shared" si="3"/>
        <v>0.99999999265484929</v>
      </c>
    </row>
    <row r="52" spans="1:6">
      <c r="A52" s="8">
        <v>12.6</v>
      </c>
      <c r="B52" s="10">
        <f t="shared" si="0"/>
        <v>2.511886431509579E-13</v>
      </c>
      <c r="D52" s="11">
        <f t="shared" si="1"/>
        <v>2.0787998865183036E-20</v>
      </c>
      <c r="E52" s="11">
        <f t="shared" si="2"/>
        <v>4.6344767894249071E-9</v>
      </c>
      <c r="F52" s="11">
        <f t="shared" si="3"/>
        <v>0.9999999953655232</v>
      </c>
    </row>
    <row r="53" spans="1:6">
      <c r="A53" s="8">
        <v>12.8</v>
      </c>
      <c r="B53" s="10">
        <f t="shared" si="0"/>
        <v>1.5848931924611046E-13</v>
      </c>
      <c r="D53" s="11">
        <f t="shared" si="1"/>
        <v>8.2758514238415953E-21</v>
      </c>
      <c r="E53" s="11">
        <f t="shared" si="2"/>
        <v>2.9241571731118592E-9</v>
      </c>
      <c r="F53" s="11">
        <f t="shared" si="3"/>
        <v>0.99999999707584286</v>
      </c>
    </row>
    <row r="54" spans="1:6">
      <c r="A54" s="8">
        <v>13</v>
      </c>
      <c r="B54" s="10">
        <f t="shared" si="0"/>
        <v>1E-13</v>
      </c>
      <c r="D54" s="11">
        <f t="shared" si="1"/>
        <v>3.2946757978221585E-21</v>
      </c>
      <c r="E54" s="11">
        <f t="shared" si="2"/>
        <v>1.8450184467804088E-9</v>
      </c>
      <c r="F54" s="11">
        <f t="shared" si="3"/>
        <v>0.99999999815498153</v>
      </c>
    </row>
    <row r="55" spans="1:6">
      <c r="A55" s="8">
        <v>13.2</v>
      </c>
      <c r="B55" s="10">
        <f t="shared" si="0"/>
        <v>6.3095734448019215E-14</v>
      </c>
      <c r="D55" s="11">
        <f t="shared" si="1"/>
        <v>1.3116340606551402E-21</v>
      </c>
      <c r="E55" s="11">
        <f t="shared" si="2"/>
        <v>1.1641279404901791E-9</v>
      </c>
      <c r="F55" s="11">
        <f t="shared" si="3"/>
        <v>0.99999999883587209</v>
      </c>
    </row>
    <row r="56" spans="1:6">
      <c r="A56" s="8">
        <v>13.4</v>
      </c>
      <c r="B56" s="10">
        <f t="shared" si="0"/>
        <v>3.9810717055349592E-14</v>
      </c>
      <c r="D56" s="11">
        <f t="shared" si="1"/>
        <v>5.2217092491334181E-22</v>
      </c>
      <c r="E56" s="11">
        <f t="shared" si="2"/>
        <v>7.3451507428243586E-10</v>
      </c>
      <c r="F56" s="11">
        <f t="shared" si="3"/>
        <v>0.999999999265485</v>
      </c>
    </row>
    <row r="57" spans="1:6">
      <c r="A57" s="8">
        <v>13.6</v>
      </c>
      <c r="B57" s="10">
        <f t="shared" si="0"/>
        <v>2.511886431509576E-14</v>
      </c>
      <c r="D57" s="11">
        <f t="shared" si="1"/>
        <v>2.0787998951890333E-22</v>
      </c>
      <c r="E57" s="11">
        <f t="shared" si="2"/>
        <v>4.6344768087554389E-10</v>
      </c>
      <c r="F57" s="11">
        <f t="shared" si="3"/>
        <v>0.99999999953655228</v>
      </c>
    </row>
    <row r="58" spans="1:6">
      <c r="A58" s="8">
        <v>13.8</v>
      </c>
      <c r="B58" s="10">
        <f t="shared" si="0"/>
        <v>1.5848931924611084E-14</v>
      </c>
      <c r="D58" s="11">
        <f t="shared" si="1"/>
        <v>8.2758514456215368E-23</v>
      </c>
      <c r="E58" s="11">
        <f t="shared" si="2"/>
        <v>2.924157180807492E-10</v>
      </c>
      <c r="F58" s="11">
        <f t="shared" si="3"/>
        <v>0.99999999970758424</v>
      </c>
    </row>
    <row r="59" spans="1:6">
      <c r="A59" s="8">
        <v>14</v>
      </c>
      <c r="B59" s="10">
        <f t="shared" si="0"/>
        <v>1E-14</v>
      </c>
      <c r="D59" s="11">
        <f t="shared" si="1"/>
        <v>3.294675803293022E-23</v>
      </c>
      <c r="E59" s="11">
        <f t="shared" si="2"/>
        <v>1.8450184498440923E-10</v>
      </c>
      <c r="F59" s="11">
        <f t="shared" si="3"/>
        <v>0.99999999981549814</v>
      </c>
    </row>
  </sheetData>
  <mergeCells count="1">
    <mergeCell ref="D2:G2"/>
  </mergeCells>
  <pageMargins left="0.7" right="0.7" top="0.75" bottom="0.75" header="0.3" footer="0.3"/>
  <pageSetup paperSize="9" orientation="portrait" horizontalDpi="1200" verticalDpi="12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70"/>
  <sheetViews>
    <sheetView topLeftCell="H1" zoomScale="93" zoomScaleNormal="93" workbookViewId="0">
      <selection activeCell="I28" sqref="I28"/>
    </sheetView>
  </sheetViews>
  <sheetFormatPr baseColWidth="10" defaultRowHeight="15"/>
  <cols>
    <col min="1" max="1" width="4.5703125" bestFit="1" customWidth="1"/>
    <col min="2" max="2" width="9.28515625" customWidth="1"/>
    <col min="3" max="3" width="2.42578125" customWidth="1"/>
    <col min="4" max="4" width="8.5703125" customWidth="1"/>
    <col min="5" max="5" width="8.85546875" customWidth="1"/>
    <col min="6" max="6" width="8.5703125" customWidth="1"/>
    <col min="7" max="7" width="8.140625" customWidth="1"/>
    <col min="15" max="15" width="11.5703125" bestFit="1" customWidth="1"/>
    <col min="16" max="16" width="12.5703125" bestFit="1" customWidth="1"/>
    <col min="17" max="17" width="11.5703125" bestFit="1" customWidth="1"/>
    <col min="19" max="19" width="13.28515625" bestFit="1" customWidth="1"/>
  </cols>
  <sheetData>
    <row r="1" spans="1:19" ht="26.25">
      <c r="A1" s="48" t="s">
        <v>31</v>
      </c>
    </row>
    <row r="2" spans="1:19" ht="31.5">
      <c r="A2" s="44" t="s">
        <v>32</v>
      </c>
      <c r="D2" s="65" t="s">
        <v>30</v>
      </c>
      <c r="E2" s="65"/>
      <c r="F2" s="65"/>
      <c r="G2" s="65"/>
      <c r="I2" s="42" t="s">
        <v>14</v>
      </c>
      <c r="J2" s="42" t="s">
        <v>16</v>
      </c>
      <c r="K2" s="42" t="s">
        <v>15</v>
      </c>
      <c r="L2" s="44"/>
      <c r="M2" s="44"/>
      <c r="N2" s="44"/>
      <c r="O2" s="67" t="s">
        <v>58</v>
      </c>
      <c r="P2" s="67"/>
      <c r="Q2" s="67"/>
      <c r="R2" s="44" t="s">
        <v>23</v>
      </c>
      <c r="S2" s="44"/>
    </row>
    <row r="3" spans="1:19" s="4" customFormat="1" ht="26.25">
      <c r="A3" s="7" t="s">
        <v>0</v>
      </c>
      <c r="B3" s="7" t="s">
        <v>8</v>
      </c>
      <c r="C3" s="6"/>
      <c r="D3" s="9" t="s">
        <v>4</v>
      </c>
      <c r="E3" s="9" t="s">
        <v>5</v>
      </c>
      <c r="F3" s="9" t="s">
        <v>6</v>
      </c>
      <c r="G3" s="9" t="s">
        <v>7</v>
      </c>
      <c r="I3" s="52">
        <v>7.11E-3</v>
      </c>
      <c r="J3" s="52">
        <v>6.3199999999999997E-8</v>
      </c>
      <c r="K3" s="52">
        <v>4.5E-13</v>
      </c>
      <c r="L3" s="60" t="s">
        <v>59</v>
      </c>
      <c r="M3" s="51"/>
      <c r="N3" s="51"/>
      <c r="O3" s="42" t="s">
        <v>14</v>
      </c>
      <c r="P3" s="42" t="s">
        <v>16</v>
      </c>
      <c r="Q3" s="42" t="s">
        <v>15</v>
      </c>
      <c r="R3" s="51"/>
      <c r="S3" s="51"/>
    </row>
    <row r="4" spans="1:19" ht="15.75">
      <c r="A4" s="8">
        <v>0</v>
      </c>
      <c r="B4" s="2">
        <f>POWER(10,-A4)</f>
        <v>1</v>
      </c>
      <c r="D4" s="11">
        <f t="shared" ref="D4:D35" si="0">POWER(B4,3)/((POWER(B4,3))+(POWER(B4,2)*$I$3)+B4*$I$3*$J$3+$I$3*$J$3*$K$3)</f>
        <v>0.99294019476901263</v>
      </c>
      <c r="E4" s="11">
        <f t="shared" ref="E4:E35" si="1">(POWER(B4,2)*$I$3)/((POWER(B4,3))+(POWER(B4,2)*$I$3)+B4*$I$3*$J$3+$I$3*$J$3*$K$3)</f>
        <v>7.0598047848076792E-3</v>
      </c>
      <c r="F4" s="11">
        <f t="shared" ref="F4:F35" si="2">(B4*$I$3*$J$3)/((POWER(B4,3))+(POWER(B4,2)*$I$3)+B4*$I$3*$J$3+$I$3*$J$3*$K$3)</f>
        <v>4.4617966239984533E-10</v>
      </c>
      <c r="G4" s="11">
        <f t="shared" ref="G4:G35" si="3">($I$3*$J$3*$K$3)/((POWER(B4,3))+(POWER(B4,2)*$I$3)+B4*$I$3*$J$3+$I$3*$J$3*$K$3)</f>
        <v>2.007808480799304E-22</v>
      </c>
      <c r="L4" s="44"/>
      <c r="M4" s="44"/>
      <c r="N4" s="44"/>
      <c r="O4" s="52">
        <v>7.11E-3</v>
      </c>
      <c r="P4" s="52">
        <v>6.3199999999999997E-8</v>
      </c>
      <c r="Q4" s="52">
        <v>4.5E-13</v>
      </c>
    </row>
    <row r="5" spans="1:19" ht="15.75">
      <c r="A5" s="8">
        <v>0.2</v>
      </c>
      <c r="B5" s="2">
        <f t="shared" ref="B5:B58" si="4">POWER(10,-A5)</f>
        <v>0.63095734448019325</v>
      </c>
      <c r="D5" s="11">
        <f t="shared" si="0"/>
        <v>0.98885697447809151</v>
      </c>
      <c r="E5" s="11">
        <f t="shared" si="1"/>
        <v>1.1143024405764625E-2</v>
      </c>
      <c r="F5" s="11">
        <f t="shared" si="2"/>
        <v>1.1161438227246619E-9</v>
      </c>
      <c r="G5" s="11">
        <f t="shared" si="3"/>
        <v>7.9603593589972822E-22</v>
      </c>
      <c r="L5" s="44"/>
      <c r="M5" s="44"/>
      <c r="N5" s="44"/>
      <c r="O5" s="44"/>
      <c r="P5" s="44"/>
      <c r="Q5" s="44"/>
    </row>
    <row r="6" spans="1:19">
      <c r="A6" s="8">
        <v>0.4</v>
      </c>
      <c r="B6" s="2">
        <f t="shared" si="4"/>
        <v>0.3981071705534972</v>
      </c>
      <c r="D6" s="11">
        <f t="shared" si="0"/>
        <v>0.98245385036570709</v>
      </c>
      <c r="E6" s="11">
        <f t="shared" si="1"/>
        <v>1.7546146848820717E-2</v>
      </c>
      <c r="F6" s="11">
        <f t="shared" si="2"/>
        <v>2.7854722619130881E-9</v>
      </c>
      <c r="G6" s="11">
        <f t="shared" si="3"/>
        <v>3.1485554910206035E-21</v>
      </c>
    </row>
    <row r="7" spans="1:19">
      <c r="A7" s="8">
        <v>0.6</v>
      </c>
      <c r="B7" s="2">
        <f t="shared" si="4"/>
        <v>0.25118864315095801</v>
      </c>
      <c r="D7" s="11">
        <f t="shared" si="0"/>
        <v>0.97247371626530243</v>
      </c>
      <c r="E7" s="11">
        <f t="shared" si="1"/>
        <v>2.7526276808983709E-2</v>
      </c>
      <c r="F7" s="11">
        <f t="shared" si="2"/>
        <v>6.9257139674196107E-9</v>
      </c>
      <c r="G7" s="11">
        <f t="shared" si="3"/>
        <v>1.2407293762345156E-20</v>
      </c>
    </row>
    <row r="8" spans="1:19">
      <c r="A8" s="8">
        <v>0.8</v>
      </c>
      <c r="B8" s="2">
        <f t="shared" si="4"/>
        <v>0.15848931924611132</v>
      </c>
      <c r="D8" s="11">
        <f t="shared" si="0"/>
        <v>0.95706502450699926</v>
      </c>
      <c r="E8" s="11">
        <f t="shared" si="1"/>
        <v>4.2934958372040109E-2</v>
      </c>
      <c r="F8" s="11">
        <f t="shared" si="2"/>
        <v>1.7120960466107324E-8</v>
      </c>
      <c r="G8" s="11">
        <f t="shared" si="3"/>
        <v>4.8611680877904537E-20</v>
      </c>
    </row>
    <row r="9" spans="1:19">
      <c r="A9" s="8">
        <v>1</v>
      </c>
      <c r="B9" s="2">
        <f t="shared" si="4"/>
        <v>0.1</v>
      </c>
      <c r="D9" s="11">
        <f t="shared" si="0"/>
        <v>0.93361960418972678</v>
      </c>
      <c r="E9" s="11">
        <f t="shared" si="1"/>
        <v>6.6380353857889568E-2</v>
      </c>
      <c r="F9" s="11">
        <f t="shared" si="2"/>
        <v>4.1952383638186205E-8</v>
      </c>
      <c r="G9" s="11">
        <f t="shared" si="3"/>
        <v>1.8878572637183788E-19</v>
      </c>
    </row>
    <row r="10" spans="1:19">
      <c r="A10" s="8">
        <v>1.2</v>
      </c>
      <c r="B10" s="10">
        <f t="shared" si="4"/>
        <v>6.3095734448019317E-2</v>
      </c>
      <c r="D10" s="11">
        <f t="shared" si="0"/>
        <v>0.89872613033104243</v>
      </c>
      <c r="E10" s="11">
        <f t="shared" si="1"/>
        <v>0.10127376822783468</v>
      </c>
      <c r="F10" s="11">
        <f t="shared" si="2"/>
        <v>1.0144112289036163E-7</v>
      </c>
      <c r="G10" s="11">
        <f t="shared" si="3"/>
        <v>7.2348005297045429E-19</v>
      </c>
    </row>
    <row r="11" spans="1:19">
      <c r="A11" s="8">
        <v>1.4</v>
      </c>
      <c r="B11" s="10">
        <f t="shared" si="4"/>
        <v>3.9810717055349727E-2</v>
      </c>
      <c r="D11" s="11">
        <f t="shared" si="0"/>
        <v>0.84846758483153284</v>
      </c>
      <c r="E11" s="11">
        <f t="shared" si="1"/>
        <v>0.15153217460928758</v>
      </c>
      <c r="F11" s="11">
        <f t="shared" si="2"/>
        <v>2.4055917962974874E-7</v>
      </c>
      <c r="G11" s="11">
        <f t="shared" si="3"/>
        <v>2.7191580267916868E-18</v>
      </c>
    </row>
    <row r="12" spans="1:19">
      <c r="A12" s="8">
        <v>1.6</v>
      </c>
      <c r="B12" s="10">
        <f t="shared" si="4"/>
        <v>2.511886431509578E-2</v>
      </c>
      <c r="D12" s="11">
        <f t="shared" si="0"/>
        <v>0.7793898701173021</v>
      </c>
      <c r="E12" s="11">
        <f t="shared" si="1"/>
        <v>0.22060957482077501</v>
      </c>
      <c r="F12" s="11">
        <f t="shared" si="2"/>
        <v>5.5506192293470396E-7</v>
      </c>
      <c r="G12" s="11">
        <f t="shared" si="3"/>
        <v>9.9438359229683323E-18</v>
      </c>
    </row>
    <row r="13" spans="1:19">
      <c r="A13" s="8">
        <v>1.8</v>
      </c>
      <c r="B13" s="10">
        <f t="shared" si="4"/>
        <v>1.5848931924611124E-2</v>
      </c>
      <c r="D13" s="11">
        <f t="shared" si="0"/>
        <v>0.69031575182533811</v>
      </c>
      <c r="E13" s="11">
        <f t="shared" si="1"/>
        <v>0.30968301326706482</v>
      </c>
      <c r="F13" s="11">
        <f t="shared" si="2"/>
        <v>1.2349075970277864E-6</v>
      </c>
      <c r="G13" s="11">
        <f t="shared" si="3"/>
        <v>3.5062830814458115E-17</v>
      </c>
    </row>
    <row r="14" spans="1:19">
      <c r="A14" s="8">
        <v>2</v>
      </c>
      <c r="B14" s="10">
        <f t="shared" si="4"/>
        <v>0.01</v>
      </c>
      <c r="D14" s="11">
        <f t="shared" si="0"/>
        <v>0.58445200102468986</v>
      </c>
      <c r="E14" s="11">
        <f t="shared" si="1"/>
        <v>0.41554537272855441</v>
      </c>
      <c r="F14" s="11">
        <f t="shared" si="2"/>
        <v>2.6262467556444636E-6</v>
      </c>
      <c r="G14" s="11">
        <f t="shared" si="3"/>
        <v>1.1818110400400086E-16</v>
      </c>
    </row>
    <row r="15" spans="1:19">
      <c r="A15" s="8">
        <v>2.2000000000000002</v>
      </c>
      <c r="B15" s="10">
        <f t="shared" si="4"/>
        <v>6.3095734448019251E-3</v>
      </c>
      <c r="D15" s="11">
        <f t="shared" si="0"/>
        <v>0.47017440502952212</v>
      </c>
      <c r="E15" s="11">
        <f t="shared" si="1"/>
        <v>0.52982028801232961</v>
      </c>
      <c r="F15" s="11">
        <f t="shared" si="2"/>
        <v>5.3069581478547012E-6</v>
      </c>
      <c r="G15" s="11">
        <f t="shared" si="3"/>
        <v>3.784932828544934E-16</v>
      </c>
    </row>
    <row r="16" spans="1:19">
      <c r="A16" s="8">
        <v>2.4</v>
      </c>
      <c r="B16" s="10">
        <f t="shared" si="4"/>
        <v>3.9810717055349717E-3</v>
      </c>
      <c r="D16" s="11">
        <f t="shared" si="0"/>
        <v>0.35894017250022059</v>
      </c>
      <c r="E16" s="11">
        <f t="shared" si="1"/>
        <v>0.64104965075820586</v>
      </c>
      <c r="F16" s="11">
        <f t="shared" si="2"/>
        <v>1.0176741572273273E-5</v>
      </c>
      <c r="G16" s="11">
        <f t="shared" si="3"/>
        <v>1.1503268582567719E-15</v>
      </c>
    </row>
    <row r="17" spans="1:21">
      <c r="A17" s="8">
        <v>2.6</v>
      </c>
      <c r="B17" s="10">
        <f t="shared" si="4"/>
        <v>2.5118864315095777E-3</v>
      </c>
      <c r="D17" s="11">
        <f t="shared" si="0"/>
        <v>0.26105480970164119</v>
      </c>
      <c r="E17" s="11">
        <f t="shared" si="1"/>
        <v>0.73892659862938215</v>
      </c>
      <c r="F17" s="11">
        <f t="shared" si="2"/>
        <v>1.8591668973390404E-5</v>
      </c>
      <c r="G17" s="11">
        <f t="shared" si="3"/>
        <v>3.3306645288886665E-15</v>
      </c>
    </row>
    <row r="18" spans="1:21">
      <c r="A18" s="8">
        <v>2.8</v>
      </c>
      <c r="B18" s="10">
        <f t="shared" si="4"/>
        <v>1.5848931924611134E-3</v>
      </c>
      <c r="D18" s="11">
        <f t="shared" si="0"/>
        <v>0.18227268341025435</v>
      </c>
      <c r="E18" s="11">
        <f t="shared" si="1"/>
        <v>0.817694709783231</v>
      </c>
      <c r="F18" s="11">
        <f t="shared" si="2"/>
        <v>3.2606806505396842E-5</v>
      </c>
      <c r="G18" s="11">
        <f t="shared" si="3"/>
        <v>9.2580768200811065E-15</v>
      </c>
    </row>
    <row r="19" spans="1:21">
      <c r="A19" s="8">
        <v>3</v>
      </c>
      <c r="B19" s="10">
        <f t="shared" si="4"/>
        <v>1E-3</v>
      </c>
      <c r="D19" s="11">
        <f t="shared" si="0"/>
        <v>0.12329773069273649</v>
      </c>
      <c r="E19" s="11">
        <f t="shared" si="1"/>
        <v>0.8766468652253564</v>
      </c>
      <c r="F19" s="11">
        <f t="shared" si="2"/>
        <v>5.5404081882242523E-5</v>
      </c>
      <c r="G19" s="11">
        <f t="shared" si="3"/>
        <v>2.4931836847009135E-14</v>
      </c>
    </row>
    <row r="20" spans="1:21">
      <c r="A20" s="8">
        <v>3.2</v>
      </c>
      <c r="B20" s="10">
        <f t="shared" si="4"/>
        <v>6.3095734448019244E-4</v>
      </c>
      <c r="D20" s="11">
        <f t="shared" si="0"/>
        <v>8.1501456875488265E-2</v>
      </c>
      <c r="E20" s="11">
        <f t="shared" si="1"/>
        <v>0.91840655070291044</v>
      </c>
      <c r="F20" s="11">
        <f t="shared" si="2"/>
        <v>9.1992421535630562E-5</v>
      </c>
      <c r="G20" s="11">
        <f t="shared" si="3"/>
        <v>6.5609173192425403E-14</v>
      </c>
    </row>
    <row r="21" spans="1:21">
      <c r="A21" s="8">
        <v>3.4</v>
      </c>
      <c r="B21" s="10">
        <f t="shared" si="4"/>
        <v>3.9810717055349708E-4</v>
      </c>
      <c r="D21" s="11">
        <f t="shared" si="0"/>
        <v>5.3015669808836284E-2</v>
      </c>
      <c r="E21" s="11">
        <f t="shared" si="1"/>
        <v>0.94683401913297893</v>
      </c>
      <c r="F21" s="11">
        <f t="shared" si="2"/>
        <v>1.5031105801487459E-4</v>
      </c>
      <c r="G21" s="11">
        <f t="shared" si="3"/>
        <v>1.6990393821003582E-13</v>
      </c>
      <c r="O21" t="s">
        <v>44</v>
      </c>
    </row>
    <row r="22" spans="1:21" ht="18.75">
      <c r="A22" s="8">
        <v>3.8</v>
      </c>
      <c r="B22" s="10">
        <f t="shared" si="4"/>
        <v>1.584893192461112E-4</v>
      </c>
      <c r="D22" s="11">
        <f t="shared" si="0"/>
        <v>2.1796485413705755E-2</v>
      </c>
      <c r="E22" s="11">
        <f t="shared" si="1"/>
        <v>0.97781359670551082</v>
      </c>
      <c r="F22" s="11">
        <f t="shared" si="2"/>
        <v>3.8991787967632775E-4</v>
      </c>
      <c r="G22" s="11">
        <f t="shared" si="3"/>
        <v>1.1070969746666556E-12</v>
      </c>
      <c r="O22" s="17" t="s">
        <v>18</v>
      </c>
      <c r="P22" s="17" t="s">
        <v>19</v>
      </c>
      <c r="Q22" s="17" t="s">
        <v>20</v>
      </c>
      <c r="R22" s="17" t="s">
        <v>21</v>
      </c>
      <c r="S22" s="15" t="s">
        <v>22</v>
      </c>
      <c r="T22" s="17" t="s">
        <v>9</v>
      </c>
    </row>
    <row r="23" spans="1:21" ht="17.25">
      <c r="A23" s="8">
        <v>4.2</v>
      </c>
      <c r="B23" s="10">
        <f t="shared" si="4"/>
        <v>6.3095734448019279E-5</v>
      </c>
      <c r="C23" s="4"/>
      <c r="D23" s="11">
        <f t="shared" si="0"/>
        <v>8.7874405741544294E-3</v>
      </c>
      <c r="E23" s="11">
        <f t="shared" si="1"/>
        <v>0.99022070237902338</v>
      </c>
      <c r="F23" s="11">
        <f t="shared" si="2"/>
        <v>9.9185703974825315E-4</v>
      </c>
      <c r="G23" s="11">
        <f t="shared" si="3"/>
        <v>7.0739436158623778E-12</v>
      </c>
      <c r="O23" s="56">
        <v>4.3799999999999998E-17</v>
      </c>
      <c r="P23" s="56">
        <v>3.12E-9</v>
      </c>
      <c r="Q23" s="56">
        <v>1.9740000000000001E-6</v>
      </c>
      <c r="R23" s="56">
        <v>8.8900000000000005E-9</v>
      </c>
      <c r="S23" s="22">
        <v>2.9799999999999998E-6</v>
      </c>
      <c r="T23" s="15" t="s">
        <v>24</v>
      </c>
    </row>
    <row r="24" spans="1:21" ht="21">
      <c r="A24" s="8">
        <v>4.5999999999999996</v>
      </c>
      <c r="B24" s="10">
        <f t="shared" si="4"/>
        <v>2.5118864315095791E-5</v>
      </c>
      <c r="D24" s="11">
        <f t="shared" si="0"/>
        <v>3.5116505813354809E-3</v>
      </c>
      <c r="E24" s="11">
        <f t="shared" si="1"/>
        <v>0.9939874398815971</v>
      </c>
      <c r="F24" s="11">
        <f t="shared" si="2"/>
        <v>2.5009094922640958E-3</v>
      </c>
      <c r="G24" s="11">
        <f t="shared" si="3"/>
        <v>4.4803350079903933E-11</v>
      </c>
      <c r="I24" s="26" t="s">
        <v>45</v>
      </c>
    </row>
    <row r="25" spans="1:21" s="4" customFormat="1">
      <c r="A25" s="8">
        <v>5</v>
      </c>
      <c r="B25" s="10">
        <f t="shared" si="4"/>
        <v>1.0000000000000001E-5</v>
      </c>
      <c r="C25"/>
      <c r="D25" s="11">
        <f t="shared" si="0"/>
        <v>1.395686034561458E-3</v>
      </c>
      <c r="E25" s="11">
        <f t="shared" si="1"/>
        <v>0.99233277057319658</v>
      </c>
      <c r="F25" s="11">
        <f t="shared" si="2"/>
        <v>6.2715431100226022E-3</v>
      </c>
      <c r="G25" s="11">
        <f t="shared" si="3"/>
        <v>2.8221943995101702E-10</v>
      </c>
      <c r="I25" t="s">
        <v>46</v>
      </c>
      <c r="J25"/>
      <c r="K25"/>
      <c r="L25"/>
      <c r="M25"/>
      <c r="N25"/>
      <c r="O25"/>
    </row>
    <row r="26" spans="1:21" ht="18.75">
      <c r="A26" s="8">
        <v>5.4</v>
      </c>
      <c r="B26" s="10">
        <f t="shared" si="4"/>
        <v>3.9810717055349657E-6</v>
      </c>
      <c r="D26" s="11">
        <f t="shared" si="0"/>
        <v>5.508720868342994E-4</v>
      </c>
      <c r="E26" s="11">
        <f t="shared" si="1"/>
        <v>0.98383069361609321</v>
      </c>
      <c r="F26" s="11">
        <f t="shared" si="2"/>
        <v>1.5618432531644579E-2</v>
      </c>
      <c r="G26" s="11">
        <f t="shared" si="3"/>
        <v>1.7654277940958659E-9</v>
      </c>
      <c r="I26" s="17" t="s">
        <v>9</v>
      </c>
      <c r="J26" s="17" t="s">
        <v>18</v>
      </c>
      <c r="K26" s="17" t="s">
        <v>25</v>
      </c>
      <c r="L26" s="17" t="s">
        <v>27</v>
      </c>
      <c r="M26" s="17" t="s">
        <v>26</v>
      </c>
      <c r="N26" s="4"/>
      <c r="O26" s="4"/>
    </row>
    <row r="27" spans="1:21">
      <c r="A27" s="8">
        <v>5.8</v>
      </c>
      <c r="B27" s="10">
        <f t="shared" si="4"/>
        <v>1.5848931924611111E-6</v>
      </c>
      <c r="D27" s="11">
        <f t="shared" si="0"/>
        <v>2.1431646762650814E-4</v>
      </c>
      <c r="E27" s="11">
        <f t="shared" si="1"/>
        <v>0.96144654546609931</v>
      </c>
      <c r="F27" s="11">
        <f t="shared" si="2"/>
        <v>3.833912718061501E-2</v>
      </c>
      <c r="G27" s="11">
        <f t="shared" si="3"/>
        <v>1.0885659244006175E-8</v>
      </c>
      <c r="I27" s="22">
        <f>2/3*S23</f>
        <v>1.9866666666666666E-6</v>
      </c>
      <c r="J27" s="56"/>
      <c r="K27" s="56"/>
      <c r="L27" s="56"/>
      <c r="M27" s="56"/>
      <c r="N27" t="s">
        <v>69</v>
      </c>
    </row>
    <row r="28" spans="1:21">
      <c r="A28" s="8">
        <v>6.2</v>
      </c>
      <c r="B28" s="10">
        <f t="shared" si="4"/>
        <v>6.3095734448019254E-7</v>
      </c>
      <c r="D28" s="11">
        <f t="shared" si="0"/>
        <v>8.06561370608655E-5</v>
      </c>
      <c r="E28" s="11">
        <f t="shared" si="1"/>
        <v>0.90888098778721216</v>
      </c>
      <c r="F28" s="11">
        <f t="shared" si="2"/>
        <v>9.1038291147041317E-2</v>
      </c>
      <c r="G28" s="11">
        <f t="shared" si="3"/>
        <v>6.4928685551507461E-8</v>
      </c>
      <c r="H28" s="3"/>
      <c r="I28" s="22"/>
      <c r="J28" s="22">
        <f>$I$27*J33</f>
        <v>4.394453028719528E-17</v>
      </c>
      <c r="K28" s="22">
        <f>$I$27*K33</f>
        <v>0</v>
      </c>
      <c r="L28" s="22">
        <f>$I$27*L33</f>
        <v>0</v>
      </c>
      <c r="M28" s="22">
        <f>$I$27*M33</f>
        <v>0</v>
      </c>
      <c r="N28" t="s">
        <v>70</v>
      </c>
    </row>
    <row r="29" spans="1:21">
      <c r="A29" s="8">
        <v>6.6</v>
      </c>
      <c r="B29" s="10">
        <f t="shared" si="4"/>
        <v>2.511886431509578E-7</v>
      </c>
      <c r="D29" s="11">
        <f t="shared" si="0"/>
        <v>2.8226116836327645E-5</v>
      </c>
      <c r="E29" s="11">
        <f t="shared" si="1"/>
        <v>0.79895208711996379</v>
      </c>
      <c r="F29" s="11">
        <f t="shared" si="2"/>
        <v>0.20101932664064068</v>
      </c>
      <c r="G29" s="11">
        <f t="shared" si="3"/>
        <v>3.6012255909963653E-7</v>
      </c>
      <c r="H29" s="3"/>
      <c r="I29" s="21"/>
      <c r="J29" s="30">
        <f>(J28-J27)/J28*100</f>
        <v>100</v>
      </c>
      <c r="K29" s="30" t="e">
        <f>(K28-K27)/K28*100</f>
        <v>#DIV/0!</v>
      </c>
      <c r="L29" s="45" t="e">
        <f>(L28-L27)/L28*100</f>
        <v>#DIV/0!</v>
      </c>
      <c r="M29" s="30" t="e">
        <f>(M28-M27)/M28*100</f>
        <v>#DIV/0!</v>
      </c>
      <c r="N29" s="28" t="s">
        <v>71</v>
      </c>
    </row>
    <row r="30" spans="1:21">
      <c r="A30" s="8">
        <v>7</v>
      </c>
      <c r="B30" s="10">
        <f t="shared" si="4"/>
        <v>9.9999999999999995E-8</v>
      </c>
      <c r="D30" s="11">
        <f t="shared" si="0"/>
        <v>8.6179852267740237E-6</v>
      </c>
      <c r="E30" s="11">
        <f t="shared" si="1"/>
        <v>0.61273874962363317</v>
      </c>
      <c r="F30" s="11">
        <f t="shared" si="2"/>
        <v>0.38725088976213617</v>
      </c>
      <c r="G30" s="11">
        <f t="shared" si="3"/>
        <v>1.7426290039296129E-6</v>
      </c>
      <c r="H30" s="3"/>
      <c r="I30" s="34" t="s">
        <v>49</v>
      </c>
      <c r="J30" s="35"/>
      <c r="K30" s="35"/>
      <c r="L30" s="35"/>
      <c r="M30" s="36"/>
      <c r="N30" s="36"/>
    </row>
    <row r="31" spans="1:21" ht="21.75">
      <c r="A31" s="8">
        <v>7.4</v>
      </c>
      <c r="B31" s="10">
        <f t="shared" si="4"/>
        <v>3.981071705534957E-8</v>
      </c>
      <c r="D31" s="11">
        <f t="shared" si="0"/>
        <v>2.1639341330832652E-6</v>
      </c>
      <c r="E31" s="11">
        <f t="shared" si="1"/>
        <v>0.38646808759639201</v>
      </c>
      <c r="F31" s="11">
        <f t="shared" si="2"/>
        <v>0.61352281352113669</v>
      </c>
      <c r="G31" s="11">
        <f t="shared" si="3"/>
        <v>6.9349483381739934E-6</v>
      </c>
      <c r="H31" s="3"/>
      <c r="J31" s="58" t="s">
        <v>33</v>
      </c>
      <c r="K31" s="5"/>
      <c r="L31" s="5"/>
      <c r="M31" s="5"/>
    </row>
    <row r="32" spans="1:21" s="5" customFormat="1" ht="21">
      <c r="A32" s="8">
        <v>7.8</v>
      </c>
      <c r="B32" s="10">
        <f t="shared" si="4"/>
        <v>1.5848931924611133E-8</v>
      </c>
      <c r="C32"/>
      <c r="D32" s="11">
        <f t="shared" si="0"/>
        <v>4.469143918321579E-7</v>
      </c>
      <c r="E32" s="11">
        <f t="shared" si="1"/>
        <v>0.20049056561296366</v>
      </c>
      <c r="F32" s="11">
        <f t="shared" si="2"/>
        <v>0.79948628759412099</v>
      </c>
      <c r="G32" s="11">
        <f t="shared" si="3"/>
        <v>2.2699878523592165E-5</v>
      </c>
      <c r="H32"/>
      <c r="I32"/>
      <c r="J32" s="20" t="s">
        <v>13</v>
      </c>
      <c r="K32" s="19" t="s">
        <v>12</v>
      </c>
      <c r="L32" s="20" t="s">
        <v>11</v>
      </c>
      <c r="M32" s="19" t="s">
        <v>10</v>
      </c>
      <c r="N32"/>
      <c r="O32"/>
      <c r="R32"/>
      <c r="S32"/>
      <c r="T32"/>
      <c r="U32"/>
    </row>
    <row r="33" spans="1:21" s="5" customFormat="1">
      <c r="A33" s="8">
        <v>8.1999999999999993</v>
      </c>
      <c r="B33" s="10">
        <f t="shared" si="4"/>
        <v>6.3095734448019329E-9</v>
      </c>
      <c r="C33"/>
      <c r="D33" s="11">
        <f t="shared" si="0"/>
        <v>8.0548522656584632E-8</v>
      </c>
      <c r="E33" s="11">
        <f t="shared" si="1"/>
        <v>9.0766832512287954E-2</v>
      </c>
      <c r="F33" s="11">
        <f t="shared" si="2"/>
        <v>0.90916824488389403</v>
      </c>
      <c r="G33" s="11">
        <f t="shared" si="3"/>
        <v>6.4842055295323591E-5</v>
      </c>
      <c r="H33"/>
      <c r="J33" s="46">
        <v>2.2119730010333195E-11</v>
      </c>
      <c r="K33" s="46"/>
      <c r="L33" s="47"/>
      <c r="M33" s="47"/>
      <c r="N33" t="s">
        <v>74</v>
      </c>
      <c r="P33"/>
      <c r="Q33"/>
      <c r="R33"/>
      <c r="S33"/>
      <c r="T33"/>
      <c r="U33"/>
    </row>
    <row r="34" spans="1:21">
      <c r="A34" s="8">
        <v>8.6</v>
      </c>
      <c r="B34" s="10">
        <f t="shared" si="4"/>
        <v>2.5118864315095812E-9</v>
      </c>
      <c r="D34" s="11">
        <f t="shared" si="0"/>
        <v>1.3502420718005766E-8</v>
      </c>
      <c r="E34" s="11">
        <f t="shared" si="1"/>
        <v>3.8219168709520857E-2</v>
      </c>
      <c r="F34" s="11">
        <f t="shared" si="2"/>
        <v>0.96160854732197898</v>
      </c>
      <c r="G34" s="11">
        <f t="shared" si="3"/>
        <v>1.7227046607948523E-4</v>
      </c>
      <c r="I34" s="5"/>
      <c r="J34" s="22">
        <f>J27/I27</f>
        <v>0</v>
      </c>
      <c r="K34" s="22">
        <f>K27/I27</f>
        <v>0</v>
      </c>
      <c r="L34" s="21">
        <f>L27/I27</f>
        <v>0</v>
      </c>
      <c r="M34" s="21">
        <f>M27/I27</f>
        <v>0</v>
      </c>
      <c r="N34" t="s">
        <v>73</v>
      </c>
      <c r="O34" s="5"/>
      <c r="P34" s="5"/>
      <c r="Q34" s="5"/>
      <c r="R34" s="5"/>
      <c r="S34" s="5"/>
      <c r="T34" s="5"/>
      <c r="U34" s="5"/>
    </row>
    <row r="35" spans="1:21">
      <c r="A35" s="8">
        <v>9</v>
      </c>
      <c r="B35" s="10">
        <f t="shared" si="4"/>
        <v>1.0000000000000001E-9</v>
      </c>
      <c r="D35" s="11">
        <f t="shared" si="0"/>
        <v>2.1897928049011674E-9</v>
      </c>
      <c r="E35" s="11">
        <f t="shared" si="1"/>
        <v>1.5569426842847298E-2</v>
      </c>
      <c r="F35" s="11">
        <f t="shared" si="2"/>
        <v>0.98398777646794922</v>
      </c>
      <c r="G35" s="11">
        <f t="shared" si="3"/>
        <v>4.4279449941057712E-4</v>
      </c>
      <c r="I35" s="5"/>
      <c r="J35" s="30" t="e">
        <f>(J34-J33)/J34*100</f>
        <v>#DIV/0!</v>
      </c>
      <c r="K35" s="30" t="e">
        <f>(K34-K33)/K34*100</f>
        <v>#DIV/0!</v>
      </c>
      <c r="L35" s="30" t="e">
        <f>(L34-L33)/L34*100</f>
        <v>#DIV/0!</v>
      </c>
      <c r="M35" s="30" t="e">
        <f>(M34-M33)/M34*100</f>
        <v>#DIV/0!</v>
      </c>
      <c r="N35" t="s">
        <v>75</v>
      </c>
      <c r="P35" s="5"/>
      <c r="Q35" s="5"/>
      <c r="R35" s="5"/>
      <c r="S35" s="5"/>
      <c r="T35" s="5"/>
      <c r="U35" s="5"/>
    </row>
    <row r="36" spans="1:21">
      <c r="A36" s="8">
        <v>9.4</v>
      </c>
      <c r="B36" s="10">
        <f t="shared" si="4"/>
        <v>3.9810717055349621E-10</v>
      </c>
      <c r="D36" s="11">
        <f t="shared" ref="D36:D70" si="5">POWER(B36,3)/((POWER(B36,3))+(POWER(B36,2)*$I$3)+B36*$I$3*$J$3+$I$3*$J$3*$K$3)</f>
        <v>3.5010527261455844E-10</v>
      </c>
      <c r="E36" s="11">
        <f t="shared" ref="E36:E70" si="6">(POWER(B36,2)*$I$3)/((POWER(B36,3))+(POWER(B36,2)*$I$3)+B36*$I$3*$J$3+$I$3*$J$3*$K$3)</f>
        <v>6.2527095023901724E-3</v>
      </c>
      <c r="F36" s="11">
        <f t="shared" ref="F36:F70" si="7">(B36*$I$3*$J$3)/((POWER(B36,3))+(POWER(B36,2)*$I$3)+B36*$I$3*$J$3+$I$3*$J$3*$K$3)</f>
        <v>0.99262527726301586</v>
      </c>
      <c r="G36" s="11">
        <f t="shared" ref="G36:G70" si="8">($I$3*$J$3*$K$3)/((POWER(B36,3))+(POWER(B36,2)*$I$3)+B36*$I$3*$J$3+$I$3*$J$3*$K$3)</f>
        <v>1.1220128844886847E-3</v>
      </c>
    </row>
    <row r="37" spans="1:21">
      <c r="A37" s="8">
        <v>9.8000000000000007</v>
      </c>
      <c r="B37" s="10">
        <f t="shared" si="4"/>
        <v>1.5848931924611098E-10</v>
      </c>
      <c r="D37" s="11">
        <f t="shared" si="5"/>
        <v>5.5602883333358211E-11</v>
      </c>
      <c r="E37" s="11">
        <f t="shared" si="6"/>
        <v>2.4944046853168475E-3</v>
      </c>
      <c r="F37" s="11">
        <f t="shared" si="7"/>
        <v>0.99468138838569142</v>
      </c>
      <c r="G37" s="11">
        <f t="shared" si="8"/>
        <v>2.8242068733886905E-3</v>
      </c>
    </row>
    <row r="38" spans="1:21">
      <c r="A38" s="8">
        <v>10</v>
      </c>
      <c r="B38" s="10">
        <f t="shared" si="4"/>
        <v>1E-10</v>
      </c>
      <c r="D38" s="13">
        <f t="shared" si="5"/>
        <v>2.2119730010333195E-11</v>
      </c>
      <c r="E38" s="13">
        <f t="shared" si="6"/>
        <v>1.5727128037346903E-3</v>
      </c>
      <c r="F38" s="14">
        <f t="shared" si="7"/>
        <v>0.99395449196032415</v>
      </c>
      <c r="G38" s="13">
        <f t="shared" si="8"/>
        <v>4.4727952138214587E-3</v>
      </c>
    </row>
    <row r="39" spans="1:21">
      <c r="A39" s="8">
        <v>10.199999999999999</v>
      </c>
      <c r="B39" s="10">
        <f t="shared" si="4"/>
        <v>6.3095734448019192E-11</v>
      </c>
      <c r="D39" s="11">
        <f t="shared" si="5"/>
        <v>8.7881330432240928E-12</v>
      </c>
      <c r="E39" s="11">
        <f t="shared" si="6"/>
        <v>9.9029873388350575E-4</v>
      </c>
      <c r="F39" s="11">
        <f t="shared" si="7"/>
        <v>0.99193520019961334</v>
      </c>
      <c r="G39" s="11">
        <f t="shared" si="8"/>
        <v>7.0745010577151499E-3</v>
      </c>
    </row>
    <row r="40" spans="1:21">
      <c r="A40" s="8">
        <v>10.4</v>
      </c>
      <c r="B40" s="10">
        <f t="shared" si="4"/>
        <v>3.9810717055349579E-11</v>
      </c>
      <c r="D40" s="11">
        <f t="shared" si="5"/>
        <v>3.4854703139639019E-12</v>
      </c>
      <c r="E40" s="11">
        <f t="shared" si="6"/>
        <v>6.224880073832606E-4</v>
      </c>
      <c r="F40" s="11">
        <f t="shared" si="7"/>
        <v>0.98820732145882229</v>
      </c>
      <c r="G40" s="11">
        <f t="shared" si="8"/>
        <v>1.117019053030883E-2</v>
      </c>
    </row>
    <row r="41" spans="1:21">
      <c r="A41" s="8">
        <v>10.6</v>
      </c>
      <c r="B41" s="10">
        <f t="shared" si="4"/>
        <v>2.5118864315095759E-11</v>
      </c>
      <c r="D41" s="11">
        <f t="shared" si="5"/>
        <v>1.3788986389252489E-12</v>
      </c>
      <c r="E41" s="11">
        <f t="shared" si="6"/>
        <v>3.9030304872766876E-4</v>
      </c>
      <c r="F41" s="11">
        <f t="shared" si="7"/>
        <v>0.98201703588821787</v>
      </c>
      <c r="G41" s="11">
        <f t="shared" si="8"/>
        <v>1.7592661061675605E-2</v>
      </c>
    </row>
    <row r="42" spans="1:21">
      <c r="A42" s="8">
        <v>10.8</v>
      </c>
      <c r="B42" s="10">
        <f t="shared" si="4"/>
        <v>1.5848931924611082E-11</v>
      </c>
      <c r="D42" s="11">
        <f t="shared" si="5"/>
        <v>5.4343585003471673E-13</v>
      </c>
      <c r="E42" s="11">
        <f t="shared" si="6"/>
        <v>2.4379112183243545E-4</v>
      </c>
      <c r="F42" s="11">
        <f t="shared" si="7"/>
        <v>0.9721537686640046</v>
      </c>
      <c r="G42" s="11">
        <f t="shared" si="8"/>
        <v>2.7602440213619451E-2</v>
      </c>
    </row>
    <row r="43" spans="1:21">
      <c r="A43" s="8">
        <v>11</v>
      </c>
      <c r="B43" s="10">
        <f t="shared" si="4"/>
        <v>9.9999999999999994E-12</v>
      </c>
      <c r="D43" s="11">
        <f t="shared" si="5"/>
        <v>2.1292726570682188E-13</v>
      </c>
      <c r="E43" s="11">
        <f t="shared" si="6"/>
        <v>1.5139128591755037E-4</v>
      </c>
      <c r="F43" s="11">
        <f t="shared" si="7"/>
        <v>0.95679292699891816</v>
      </c>
      <c r="G43" s="11">
        <f t="shared" si="8"/>
        <v>4.3055681714951326E-2</v>
      </c>
    </row>
    <row r="44" spans="1:21">
      <c r="A44" s="8">
        <v>11.2</v>
      </c>
      <c r="B44" s="10">
        <f t="shared" si="4"/>
        <v>6.3095734448019345E-12</v>
      </c>
      <c r="D44" s="11">
        <f t="shared" si="5"/>
        <v>8.2690108228377585E-14</v>
      </c>
      <c r="E44" s="11">
        <f t="shared" si="6"/>
        <v>9.3180097616285103E-5</v>
      </c>
      <c r="F44" s="11">
        <f t="shared" si="7"/>
        <v>0.93334077507264546</v>
      </c>
      <c r="G44" s="11">
        <f t="shared" si="8"/>
        <v>6.6566044829655655E-2</v>
      </c>
    </row>
    <row r="45" spans="1:21">
      <c r="A45" s="8">
        <v>11.4</v>
      </c>
      <c r="B45" s="10">
        <f t="shared" si="4"/>
        <v>3.9810717055349533E-12</v>
      </c>
      <c r="D45" s="11">
        <f t="shared" si="5"/>
        <v>3.1686915446429395E-14</v>
      </c>
      <c r="E45" s="11">
        <f t="shared" si="6"/>
        <v>5.6591286339023456E-5</v>
      </c>
      <c r="F45" s="11">
        <f t="shared" si="7"/>
        <v>0.89839358875493636</v>
      </c>
      <c r="G45" s="11">
        <f t="shared" si="8"/>
        <v>0.10154981995869299</v>
      </c>
    </row>
    <row r="46" spans="1:21">
      <c r="A46" s="8">
        <v>11.6</v>
      </c>
      <c r="B46" s="10">
        <f t="shared" si="4"/>
        <v>2.5118864315095726E-12</v>
      </c>
      <c r="D46" s="11">
        <f t="shared" si="5"/>
        <v>1.1907765690623186E-14</v>
      </c>
      <c r="E46" s="11">
        <f t="shared" si="6"/>
        <v>3.3705430706694034E-5</v>
      </c>
      <c r="F46" s="11">
        <f t="shared" si="7"/>
        <v>0.84804121473871052</v>
      </c>
      <c r="G46" s="11">
        <f t="shared" si="8"/>
        <v>0.15192507983057094</v>
      </c>
    </row>
    <row r="47" spans="1:21">
      <c r="A47" s="8">
        <v>11.8</v>
      </c>
      <c r="B47" s="10">
        <f t="shared" si="4"/>
        <v>1.5848931924611065E-12</v>
      </c>
      <c r="D47" s="11">
        <f t="shared" si="5"/>
        <v>4.3537473150720576E-15</v>
      </c>
      <c r="E47" s="11">
        <f t="shared" si="6"/>
        <v>1.9531375084079664E-5</v>
      </c>
      <c r="F47" s="11">
        <f t="shared" si="7"/>
        <v>0.77884296000856634</v>
      </c>
      <c r="G47" s="11">
        <f t="shared" si="8"/>
        <v>0.22113750861634521</v>
      </c>
    </row>
    <row r="48" spans="1:21">
      <c r="A48" s="8">
        <v>12</v>
      </c>
      <c r="B48" s="10">
        <f t="shared" si="4"/>
        <v>9.9999999999999998E-13</v>
      </c>
      <c r="D48" s="11">
        <f t="shared" si="5"/>
        <v>1.534760381161422E-15</v>
      </c>
      <c r="E48" s="11">
        <f t="shared" si="6"/>
        <v>1.0912146310057709E-5</v>
      </c>
      <c r="F48" s="11">
        <f t="shared" si="7"/>
        <v>0.68964764679564716</v>
      </c>
      <c r="G48" s="11">
        <f t="shared" si="8"/>
        <v>0.31034144105804129</v>
      </c>
    </row>
    <row r="49" spans="1:7">
      <c r="A49" s="8">
        <v>12.2</v>
      </c>
      <c r="B49" s="10">
        <f t="shared" si="4"/>
        <v>6.3095734448019283E-13</v>
      </c>
      <c r="D49" s="11">
        <f t="shared" si="5"/>
        <v>5.1713297747910144E-16</v>
      </c>
      <c r="E49" s="11">
        <f t="shared" si="6"/>
        <v>5.8273598081428388E-6</v>
      </c>
      <c r="F49" s="11">
        <f t="shared" si="7"/>
        <v>0.58369895064465616</v>
      </c>
      <c r="G49" s="11">
        <f t="shared" si="8"/>
        <v>0.41629522199553526</v>
      </c>
    </row>
    <row r="50" spans="1:7">
      <c r="A50" s="8">
        <v>12.4</v>
      </c>
      <c r="B50" s="10">
        <f t="shared" si="4"/>
        <v>3.9810717055349631E-13</v>
      </c>
      <c r="D50" s="11">
        <f t="shared" si="5"/>
        <v>1.6556224309880635E-16</v>
      </c>
      <c r="E50" s="11">
        <f t="shared" si="6"/>
        <v>2.9568609547924032E-6</v>
      </c>
      <c r="F50" s="11">
        <f t="shared" si="7"/>
        <v>0.46940529125126218</v>
      </c>
      <c r="G50" s="11">
        <f t="shared" si="8"/>
        <v>0.53059175188778285</v>
      </c>
    </row>
    <row r="51" spans="1:7">
      <c r="A51" s="8">
        <v>12.6</v>
      </c>
      <c r="B51" s="10">
        <f t="shared" si="4"/>
        <v>2.511886431509579E-13</v>
      </c>
      <c r="D51" s="11">
        <f t="shared" si="5"/>
        <v>5.030114016687591E-17</v>
      </c>
      <c r="E51" s="11">
        <f t="shared" si="6"/>
        <v>1.4237948901676843E-6</v>
      </c>
      <c r="F51" s="11">
        <f t="shared" si="7"/>
        <v>0.35823210766945252</v>
      </c>
      <c r="G51" s="11">
        <f t="shared" si="8"/>
        <v>0.64176646853565722</v>
      </c>
    </row>
    <row r="52" spans="1:7">
      <c r="A52" s="8">
        <v>12.8</v>
      </c>
      <c r="B52" s="10">
        <f t="shared" si="4"/>
        <v>1.5848931924611046E-13</v>
      </c>
      <c r="D52" s="11">
        <f t="shared" si="5"/>
        <v>1.4559956511819759E-17</v>
      </c>
      <c r="E52" s="11">
        <f t="shared" si="6"/>
        <v>6.5317518739723552E-7</v>
      </c>
      <c r="F52" s="11">
        <f t="shared" si="7"/>
        <v>0.26046343084736528</v>
      </c>
      <c r="G52" s="11">
        <f t="shared" si="8"/>
        <v>0.73953591597744728</v>
      </c>
    </row>
    <row r="53" spans="1:7">
      <c r="A53" s="8">
        <v>13</v>
      </c>
      <c r="B53" s="10">
        <f t="shared" si="4"/>
        <v>1E-13</v>
      </c>
      <c r="D53" s="11">
        <f t="shared" si="5"/>
        <v>4.046229448438423E-18</v>
      </c>
      <c r="E53" s="11">
        <f t="shared" si="6"/>
        <v>2.8768691378397185E-7</v>
      </c>
      <c r="F53" s="11">
        <f t="shared" si="7"/>
        <v>0.18181812951147022</v>
      </c>
      <c r="G53" s="11">
        <f t="shared" si="8"/>
        <v>0.8181815828016159</v>
      </c>
    </row>
    <row r="54" spans="1:7">
      <c r="A54" s="8">
        <v>13.2</v>
      </c>
      <c r="B54" s="10">
        <f t="shared" si="4"/>
        <v>6.3095734448019215E-14</v>
      </c>
      <c r="D54" s="11">
        <f t="shared" si="5"/>
        <v>1.0894689653936678E-18</v>
      </c>
      <c r="E54" s="11">
        <f t="shared" si="6"/>
        <v>1.2276779740682064E-7</v>
      </c>
      <c r="F54" s="11">
        <f t="shared" si="7"/>
        <v>0.1229706709017418</v>
      </c>
      <c r="G54" s="11">
        <f t="shared" si="8"/>
        <v>0.87702920633046089</v>
      </c>
    </row>
    <row r="55" spans="1:7">
      <c r="A55" s="8">
        <v>13.4</v>
      </c>
      <c r="B55" s="10">
        <f t="shared" si="4"/>
        <v>3.9810717055349592E-14</v>
      </c>
      <c r="D55" s="11">
        <f t="shared" si="5"/>
        <v>2.8667182781877756E-19</v>
      </c>
      <c r="E55" s="11">
        <f t="shared" si="6"/>
        <v>5.1198191003636264E-8</v>
      </c>
      <c r="F55" s="11">
        <f t="shared" si="7"/>
        <v>8.1277754101517968E-2</v>
      </c>
      <c r="G55" s="11">
        <f t="shared" si="8"/>
        <v>0.91872219470029104</v>
      </c>
    </row>
    <row r="56" spans="1:7">
      <c r="A56" s="8">
        <v>13.6</v>
      </c>
      <c r="B56" s="10">
        <f t="shared" si="4"/>
        <v>2.511886431509576E-14</v>
      </c>
      <c r="D56" s="11">
        <f t="shared" si="5"/>
        <v>7.4235397389298376E-20</v>
      </c>
      <c r="E56" s="11">
        <f t="shared" si="6"/>
        <v>2.101264089080292E-8</v>
      </c>
      <c r="F56" s="11">
        <f t="shared" si="7"/>
        <v>5.2868588628851861E-2</v>
      </c>
      <c r="G56" s="11">
        <f t="shared" si="8"/>
        <v>0.94713139035850713</v>
      </c>
    </row>
    <row r="57" spans="1:7">
      <c r="A57" s="8">
        <v>13.8</v>
      </c>
      <c r="B57" s="10">
        <f t="shared" si="4"/>
        <v>1.5848931924611084E-14</v>
      </c>
      <c r="D57" s="11">
        <f t="shared" si="5"/>
        <v>1.9018147580161498E-20</v>
      </c>
      <c r="E57" s="11">
        <f t="shared" si="6"/>
        <v>8.5317439647130286E-9</v>
      </c>
      <c r="F57" s="11">
        <f t="shared" si="7"/>
        <v>3.4021612379604868E-2</v>
      </c>
      <c r="G57" s="11">
        <f t="shared" si="8"/>
        <v>0.96597837908865125</v>
      </c>
    </row>
    <row r="58" spans="1:7">
      <c r="A58" s="8">
        <v>14</v>
      </c>
      <c r="B58" s="10">
        <f t="shared" si="4"/>
        <v>1E-14</v>
      </c>
      <c r="D58" s="11">
        <f t="shared" si="5"/>
        <v>4.8378844113313719E-21</v>
      </c>
      <c r="E58" s="11">
        <f t="shared" si="6"/>
        <v>3.4397358164566055E-9</v>
      </c>
      <c r="F58" s="11">
        <f t="shared" si="7"/>
        <v>2.1739130360005743E-2</v>
      </c>
      <c r="G58" s="11">
        <f t="shared" si="8"/>
        <v>0.97826086620025843</v>
      </c>
    </row>
    <row r="59" spans="1:7">
      <c r="A59" s="8">
        <v>14.2</v>
      </c>
      <c r="B59" s="10">
        <f t="shared" ref="B59:B70" si="9">POWER(10,-A59)</f>
        <v>6.3095734448019366E-15</v>
      </c>
      <c r="D59" s="11">
        <f t="shared" si="5"/>
        <v>1.2250497893188971E-21</v>
      </c>
      <c r="E59" s="11">
        <f t="shared" si="6"/>
        <v>1.3804584538489001E-9</v>
      </c>
      <c r="F59" s="11">
        <f t="shared" si="7"/>
        <v>1.3827396581796851E-2</v>
      </c>
      <c r="G59" s="11">
        <f t="shared" si="8"/>
        <v>0.98617260203774471</v>
      </c>
    </row>
    <row r="60" spans="1:7">
      <c r="A60" s="8">
        <v>14.4</v>
      </c>
      <c r="B60" s="10">
        <f t="shared" si="9"/>
        <v>3.9810717055349545E-15</v>
      </c>
      <c r="D60" s="11">
        <f t="shared" si="5"/>
        <v>3.092969055458484E-22</v>
      </c>
      <c r="E60" s="11">
        <f t="shared" si="6"/>
        <v>5.5238919594779805E-10</v>
      </c>
      <c r="F60" s="11">
        <f t="shared" si="7"/>
        <v>8.7692460136710067E-3</v>
      </c>
      <c r="G60" s="11">
        <f t="shared" si="8"/>
        <v>0.99123075343393974</v>
      </c>
    </row>
    <row r="61" spans="1:7">
      <c r="A61" s="8">
        <v>14.6</v>
      </c>
      <c r="B61" s="10">
        <f t="shared" si="9"/>
        <v>2.5118864315095734E-15</v>
      </c>
      <c r="D61" s="11">
        <f t="shared" si="5"/>
        <v>7.7944114818891728E-23</v>
      </c>
      <c r="E61" s="11">
        <f t="shared" si="6"/>
        <v>2.2062408929422492E-10</v>
      </c>
      <c r="F61" s="11">
        <f t="shared" si="7"/>
        <v>5.5509844189155465E-3</v>
      </c>
      <c r="G61" s="11">
        <f t="shared" si="8"/>
        <v>0.99444901536046038</v>
      </c>
    </row>
    <row r="62" spans="1:7">
      <c r="A62" s="8">
        <v>14.8</v>
      </c>
      <c r="B62" s="10">
        <f t="shared" si="9"/>
        <v>1.5848931924611009E-15</v>
      </c>
      <c r="D62" s="11">
        <f t="shared" si="5"/>
        <v>1.9618866675495306E-23</v>
      </c>
      <c r="E62" s="11">
        <f t="shared" si="6"/>
        <v>8.8012329617091996E-11</v>
      </c>
      <c r="F62" s="11">
        <f t="shared" si="7"/>
        <v>3.5096240290884684E-3</v>
      </c>
      <c r="G62" s="11">
        <f t="shared" si="8"/>
        <v>0.99649037588289924</v>
      </c>
    </row>
    <row r="63" spans="1:7">
      <c r="A63" s="8">
        <v>15</v>
      </c>
      <c r="B63" s="10">
        <f t="shared" si="9"/>
        <v>1.0000000000000001E-15</v>
      </c>
      <c r="D63" s="11">
        <f t="shared" si="5"/>
        <v>4.9344275760293463E-24</v>
      </c>
      <c r="E63" s="11">
        <f t="shared" si="6"/>
        <v>3.508378006556865E-11</v>
      </c>
      <c r="F63" s="11">
        <f t="shared" si="7"/>
        <v>2.2172949001439384E-3</v>
      </c>
      <c r="G63" s="11">
        <f t="shared" si="8"/>
        <v>0.99778270506477229</v>
      </c>
    </row>
    <row r="64" spans="1:7">
      <c r="A64" s="8">
        <v>15.2</v>
      </c>
      <c r="B64" s="10">
        <f t="shared" si="9"/>
        <v>6.3095734448019074E-16</v>
      </c>
      <c r="D64" s="11">
        <f t="shared" si="5"/>
        <v>1.2404872289971954E-24</v>
      </c>
      <c r="E64" s="11">
        <f t="shared" si="6"/>
        <v>1.3978542726111281E-11</v>
      </c>
      <c r="F64" s="11">
        <f t="shared" si="7"/>
        <v>1.4001642234912903E-3</v>
      </c>
      <c r="G64" s="11">
        <f t="shared" si="8"/>
        <v>0.9985998357625302</v>
      </c>
    </row>
    <row r="65" spans="1:7">
      <c r="A65" s="8">
        <v>15.4</v>
      </c>
      <c r="B65" s="10">
        <f t="shared" si="9"/>
        <v>3.9810717055349641E-16</v>
      </c>
      <c r="D65" s="11">
        <f t="shared" si="5"/>
        <v>3.1175739528257274E-25</v>
      </c>
      <c r="E65" s="11">
        <f t="shared" si="6"/>
        <v>5.5678351067560912E-12</v>
      </c>
      <c r="F65" s="11">
        <f t="shared" si="7"/>
        <v>8.8390062971673965E-4</v>
      </c>
      <c r="G65" s="11">
        <f t="shared" si="8"/>
        <v>0.99911609936471546</v>
      </c>
    </row>
    <row r="66" spans="1:7">
      <c r="A66" s="8">
        <v>15.6</v>
      </c>
      <c r="B66" s="10">
        <f t="shared" si="9"/>
        <v>2.5118864315095795E-16</v>
      </c>
      <c r="D66" s="11">
        <f t="shared" si="5"/>
        <v>7.8335469911637288E-26</v>
      </c>
      <c r="E66" s="11">
        <f t="shared" si="6"/>
        <v>2.2173183631435889E-12</v>
      </c>
      <c r="F66" s="11">
        <f t="shared" si="7"/>
        <v>5.5788557473300082E-4</v>
      </c>
      <c r="G66" s="11">
        <f t="shared" si="8"/>
        <v>0.99944211442304975</v>
      </c>
    </row>
    <row r="67" spans="1:7">
      <c r="A67" s="8">
        <v>15.8</v>
      </c>
      <c r="B67" s="10">
        <f t="shared" si="9"/>
        <v>1.5848931924611052E-16</v>
      </c>
      <c r="D67" s="11">
        <f t="shared" si="5"/>
        <v>1.9681032399012675E-26</v>
      </c>
      <c r="E67" s="11">
        <f t="shared" si="6"/>
        <v>8.8291211687070324E-13</v>
      </c>
      <c r="F67" s="11">
        <f t="shared" si="7"/>
        <v>3.5207448711152084E-4</v>
      </c>
      <c r="G67" s="11">
        <f t="shared" si="8"/>
        <v>0.99964792551200554</v>
      </c>
    </row>
    <row r="68" spans="1:7">
      <c r="A68" s="8">
        <v>16</v>
      </c>
      <c r="B68" s="10">
        <f t="shared" si="9"/>
        <v>9.9999999999999998E-17</v>
      </c>
      <c r="D68" s="11">
        <f t="shared" si="5"/>
        <v>4.9442942387614502E-27</v>
      </c>
      <c r="E68" s="11">
        <f t="shared" si="6"/>
        <v>3.5153932037593915E-13</v>
      </c>
      <c r="F68" s="11">
        <f t="shared" si="7"/>
        <v>2.2217285047759354E-4</v>
      </c>
      <c r="G68" s="11">
        <f t="shared" si="8"/>
        <v>0.99977782714917096</v>
      </c>
    </row>
    <row r="69" spans="1:7">
      <c r="A69" s="8">
        <v>16.2</v>
      </c>
      <c r="B69" s="10">
        <f t="shared" si="9"/>
        <v>6.309573444801923E-17</v>
      </c>
      <c r="D69" s="11">
        <f t="shared" si="5"/>
        <v>1.2420523986134092E-27</v>
      </c>
      <c r="E69" s="11">
        <f t="shared" si="6"/>
        <v>1.3996179981733412E-13</v>
      </c>
      <c r="F69" s="11">
        <f t="shared" si="7"/>
        <v>1.4019308636058211E-4</v>
      </c>
      <c r="G69" s="11">
        <f t="shared" si="8"/>
        <v>0.99985980691349952</v>
      </c>
    </row>
    <row r="70" spans="1:7">
      <c r="A70" s="8">
        <v>16.399999999999999</v>
      </c>
      <c r="B70" s="10">
        <f t="shared" si="9"/>
        <v>3.9810717055349738E-17</v>
      </c>
      <c r="D70" s="11">
        <f t="shared" si="5"/>
        <v>3.1200559903521093E-28</v>
      </c>
      <c r="E70" s="11">
        <f t="shared" si="6"/>
        <v>5.5722679047858246E-14</v>
      </c>
      <c r="F70" s="11">
        <f t="shared" si="7"/>
        <v>8.8460434182292648E-5</v>
      </c>
      <c r="G70" s="11">
        <f t="shared" si="8"/>
        <v>0.99991153956576206</v>
      </c>
    </row>
  </sheetData>
  <mergeCells count="2">
    <mergeCell ref="D2:G2"/>
    <mergeCell ref="O2:Q2"/>
  </mergeCells>
  <pageMargins left="0.7" right="0.7" top="0.75" bottom="0.75" header="0.3" footer="0.3"/>
  <pageSetup paperSize="9"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Acido Triprotico</vt:lpstr>
      <vt:lpstr>Acido Monoprotico</vt:lpstr>
      <vt:lpstr>Acido Diprotico</vt:lpstr>
      <vt:lpstr>ácido fosfórico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Saber</cp:lastModifiedBy>
  <dcterms:created xsi:type="dcterms:W3CDTF">2015-04-30T12:19:49Z</dcterms:created>
  <dcterms:modified xsi:type="dcterms:W3CDTF">2023-05-18T15:06:49Z</dcterms:modified>
</cp:coreProperties>
</file>